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I:\GR\CPUC Quarterly Bill Calc Model\Quarterly Public Submittal\Q4 2023\"/>
    </mc:Choice>
  </mc:AlternateContent>
  <xr:revisionPtr revIDLastSave="0" documentId="8_{A1339534-C554-4D58-8C41-098FD4B32E70}" xr6:coauthVersionLast="47" xr6:coauthVersionMax="47" xr10:uidLastSave="{00000000-0000-0000-0000-000000000000}"/>
  <bookViews>
    <workbookView xWindow="28680" yWindow="-120" windowWidth="29040" windowHeight="15840" xr2:uid="{C79A94B6-A3B1-4E30-8AF8-2FD780725EB2}"/>
  </bookViews>
  <sheets>
    <sheet name="Authorized Rev Req" sheetId="1" r:id="rId1"/>
    <sheet name="Incremental Rev Req" sheetId="2" r:id="rId2"/>
  </sheets>
  <externalReferences>
    <externalReference r:id="rId3"/>
  </externalReferences>
  <definedNames>
    <definedName name="___huh2" hidden="1">{#N/A,#N/A,FALSE,"Dist Rev at PR ";#N/A,#N/A,FALSE,"Spec";#N/A,#N/A,FALSE,"Res";#N/A,#N/A,FALSE,"Small L&amp;P";#N/A,#N/A,FALSE,"Medium L&amp;P";#N/A,#N/A,FALSE,"E-19";#N/A,#N/A,FALSE,"E-20";#N/A,#N/A,FALSE,"Strtlts &amp; Standby";#N/A,#N/A,FALSE,"A-RTP";#N/A,#N/A,FALSE,"2003mixeduse"}</definedName>
    <definedName name="___L2" hidden="1">{"PI_Data",#N/A,TRUE,"P&amp;I Data"}</definedName>
    <definedName name="___m2" hidden="1">{"PI_Data",#N/A,TRUE,"P&amp;I Data"}</definedName>
    <definedName name="___p2" hidden="1">{"PI_Data",#N/A,TRUE,"P&amp;I Data"}</definedName>
    <definedName name="___t2" hidden="1">{"PI_Data",#N/A,TRUE,"P&amp;I Data"}</definedName>
    <definedName name="__foo1" hidden="1">{"Spreadsheet9-16","9",FALSE,"Scenarios 9-16";"Spreadsheet9-16","10",FALSE,"Scenarios 9-16";"Spreadsheet9-16","11",FALSE,"Scenarios 9-16";"Spreadsheet9-16","12",FALSE,"Scenarios 9-16";"Spreadsheet9-16","13",FALSE,"Scenarios 9-16";"Spreadsheet9-16","14",FALSE,"Scenarios 9-16";"Spreadsheet9-16","15",FALSE,"Scenarios 9-16";"Spreadsheet9-16","16",FALSE,"Scenarios 9-16"}</definedName>
    <definedName name="__foo2" hidden="1">{#N/A,#N/A,FALSE,"Assumptions";#N/A,#N/A,FALSE,"RRQ inputs and toggles";#N/A,#N/A,FALSE,"Revenue Allocation Results";#N/A,#N/A,FALSE,"Table2";#N/A,#N/A,FALSE,"Distribution Revenue Allocation";#N/A,#N/A,FALSE,"FERC Rev @ PR";#N/A,#N/A,FALSE,"Public Purpose Program Allocate";#N/A,#N/A,FALSE,"CTC";#N/A,#N/A,FALSE,"UCS";#N/A,#N/A,FALSE,"Nuclear Decommissioning";#N/A,#N/A,FALSE,"FTA";#N/A,#N/A,FALSE,"RRB";#N/A,#N/A,FALSE,"Nonallocated Revenues";#N/A,#N/A,FALSE,"MC Revenues-01 sales, 96 MC's"}</definedName>
    <definedName name="__foo3" hidden="1">{#N/A,#N/A,FALSE,"Res - Unadj";#N/A,#N/A,FALSE,"Small L&amp;P";#N/A,#N/A,FALSE,"Medium L&amp;P";#N/A,#N/A,FALSE,"E-19";#N/A,#N/A,FALSE,"E-20";#N/A,#N/A,FALSE,"A-RTP";#N/A,#N/A,FALSE,"Strtlts &amp; Standby";#N/A,#N/A,FALSE,"AG";#N/A,#N/A,FALSE,"2001mixeduse"}</definedName>
    <definedName name="__foo4" hidden="1">{"Summary","1",FALSE,"Summary"}</definedName>
    <definedName name="__foo99" hidden="1">{"spreadsheet1-8","1",FALSE,"Scenarios 1-8";"spreadsheet1-8","2",FALSE,"Scenarios 1-8";"spreadsheet1-8","3",FALSE,"Scenarios 1-8";"spreadsheet1-8","4",FALSE,"Scenarios 1-8";"spreadsheet1-8","5",FALSE,"Scenarios 1-8";"spreadsheet1-8","6",FALSE,"Scenarios 1-8";"spreadsheet1-8","7",FALSE,"Scenarios 1-8";"spreadsheet1-8","8",FALSE,"Scenarios 1-8"}</definedName>
    <definedName name="__L2" hidden="1">{"PI_Data",#N/A,TRUE,"P&amp;I Data"}</definedName>
    <definedName name="__m2" hidden="1">{"PI_Data",#N/A,TRUE,"P&amp;I Data"}</definedName>
    <definedName name="__p2" hidden="1">{"PI_Data",#N/A,TRUE,"P&amp;I Data"}</definedName>
    <definedName name="__t2" hidden="1">{"PI_Data",#N/A,TRUE,"P&amp;I Data"}</definedName>
    <definedName name="_xlnm._FilterDatabase" localSheetId="0" hidden="1">'Authorized Rev Req'!$A$7:$M$51</definedName>
    <definedName name="_foo1" hidden="1">{"Spreadsheet9-16","9",FALSE,"Scenarios 9-16";"Spreadsheet9-16","10",FALSE,"Scenarios 9-16";"Spreadsheet9-16","11",FALSE,"Scenarios 9-16";"Spreadsheet9-16","12",FALSE,"Scenarios 9-16";"Spreadsheet9-16","13",FALSE,"Scenarios 9-16";"Spreadsheet9-16","14",FALSE,"Scenarios 9-16";"Spreadsheet9-16","15",FALSE,"Scenarios 9-16";"Spreadsheet9-16","16",FALSE,"Scenarios 9-16"}</definedName>
    <definedName name="_foo2" hidden="1">{#N/A,#N/A,FALSE,"Assumptions";#N/A,#N/A,FALSE,"RRQ inputs and toggles";#N/A,#N/A,FALSE,"Revenue Allocation Results";#N/A,#N/A,FALSE,"Table2";#N/A,#N/A,FALSE,"Distribution Revenue Allocation";#N/A,#N/A,FALSE,"FERC Rev @ PR";#N/A,#N/A,FALSE,"Public Purpose Program Allocate";#N/A,#N/A,FALSE,"CTC";#N/A,#N/A,FALSE,"UCS";#N/A,#N/A,FALSE,"Nuclear Decommissioning";#N/A,#N/A,FALSE,"FTA";#N/A,#N/A,FALSE,"RRB";#N/A,#N/A,FALSE,"Nonallocated Revenues";#N/A,#N/A,FALSE,"MC Revenues-01 sales, 96 MC's"}</definedName>
    <definedName name="_foo3" hidden="1">{#N/A,#N/A,FALSE,"Res - Unadj";#N/A,#N/A,FALSE,"Small L&amp;P";#N/A,#N/A,FALSE,"Medium L&amp;P";#N/A,#N/A,FALSE,"E-19";#N/A,#N/A,FALSE,"E-20";#N/A,#N/A,FALSE,"A-RTP";#N/A,#N/A,FALSE,"Strtlts &amp; Standby";#N/A,#N/A,FALSE,"AG";#N/A,#N/A,FALSE,"2001mixeduse"}</definedName>
    <definedName name="_foo4" hidden="1">{"Summary","1",FALSE,"Summary"}</definedName>
    <definedName name="_foo99" hidden="1">{"spreadsheet1-8","1",FALSE,"Scenarios 1-8";"spreadsheet1-8","2",FALSE,"Scenarios 1-8";"spreadsheet1-8","3",FALSE,"Scenarios 1-8";"spreadsheet1-8","4",FALSE,"Scenarios 1-8";"spreadsheet1-8","5",FALSE,"Scenarios 1-8";"spreadsheet1-8","6",FALSE,"Scenarios 1-8";"spreadsheet1-8","7",FALSE,"Scenarios 1-8";"spreadsheet1-8","8",FALSE,"Scenarios 1-8"}</definedName>
    <definedName name="_huh2" hidden="1">{#N/A,#N/A,FALSE,"Dist Rev at PR ";#N/A,#N/A,FALSE,"Spec";#N/A,#N/A,FALSE,"Res";#N/A,#N/A,FALSE,"Small L&amp;P";#N/A,#N/A,FALSE,"Medium L&amp;P";#N/A,#N/A,FALSE,"E-19";#N/A,#N/A,FALSE,"E-20";#N/A,#N/A,FALSE,"Strtlts &amp; Standby";#N/A,#N/A,FALSE,"A-RTP";#N/A,#N/A,FALSE,"2003mixeduse"}</definedName>
    <definedName name="_Key1" hidden="1">#REF!</definedName>
    <definedName name="_Key2" hidden="1">#REF!</definedName>
    <definedName name="_L2" hidden="1">{"PI_Data",#N/A,TRUE,"P&amp;I Data"}</definedName>
    <definedName name="_m2" hidden="1">{"PI_Data",#N/A,TRUE,"P&amp;I Data"}</definedName>
    <definedName name="_p2" hidden="1">{"PI_Data",#N/A,TRUE,"P&amp;I Data"}</definedName>
    <definedName name="_Sort" hidden="1">#REF!</definedName>
    <definedName name="_t2" hidden="1">{"PI_Data",#N/A,TRUE,"P&amp;I Data"}</definedName>
    <definedName name="_Yr1">#REF!</definedName>
    <definedName name="_Yr2">#REF!</definedName>
    <definedName name="aaaaaa">#REF!</definedName>
    <definedName name="ACCELERATED2" hidden="1">{#N/A,#N/A,FALSE,"CTC Summary - EOY";#N/A,#N/A,FALSE,"CTC Summary - Wtavg"}</definedName>
    <definedName name="ACCELLERATED1X" hidden="1">{#N/A,#N/A,FALSE,"CTC Summary - EOY";#N/A,#N/A,FALSE,"CTC Summary - Wtavg"}</definedName>
    <definedName name="again" hidden="1">{#N/A,#N/A,FALSE,"ND Rev at Pres Rates";#N/A,#N/A,FALSE,"Res - Unadj sales";#N/A,#N/A,FALSE,"Small L&amp;P";#N/A,#N/A,FALSE,"Medium L&amp;P";#N/A,#N/A,FALSE,"E-19";#N/A,#N/A,FALSE,"E-20";#N/A,#N/A,FALSE,"Strtlts &amp; Standby";#N/A,#N/A,FALSE,"AG";#N/A,#N/A,FALSE,"A-RTP";#N/A,#N/A,FALSE,"Spec"}</definedName>
    <definedName name="AllocGrp1">#REF!</definedName>
    <definedName name="AllocGrp10">#REF!</definedName>
    <definedName name="AllocGrp11">#REF!</definedName>
    <definedName name="AllocGrp12">#REF!</definedName>
    <definedName name="AllocGrp13">#REF!</definedName>
    <definedName name="AllocGrp14">#REF!</definedName>
    <definedName name="AllocGrp15">#REF!</definedName>
    <definedName name="AllocGrp16">#REF!</definedName>
    <definedName name="AllocGrp17">#REF!</definedName>
    <definedName name="AllocGrp18">#REF!</definedName>
    <definedName name="AllocGrp19">#REF!</definedName>
    <definedName name="AllocGrp2">#REF!</definedName>
    <definedName name="AllocGrp20">#REF!</definedName>
    <definedName name="AllocGrp21">#REF!</definedName>
    <definedName name="AllocGrp22">#REF!</definedName>
    <definedName name="AllocGrp23">#REF!</definedName>
    <definedName name="AllocGrp24">#REF!</definedName>
    <definedName name="AllocGrp25">#REF!</definedName>
    <definedName name="AllocGrp3">#REF!</definedName>
    <definedName name="AllocGrp4">#REF!</definedName>
    <definedName name="AllocGrp5">#REF!</definedName>
    <definedName name="AllocGrp6">#REF!</definedName>
    <definedName name="AllocGrp7">#REF!</definedName>
    <definedName name="AllocGrp8">#REF!</definedName>
    <definedName name="AllocGrp9">#REF!</definedName>
    <definedName name="AllocGrp99">#REF!</definedName>
    <definedName name="AS2DocOpenMode" hidden="1">"AS2DocumentEdit"</definedName>
    <definedName name="AvgRef">#N/A</definedName>
    <definedName name="AvgYearThruput">#REF!</definedName>
    <definedName name="ba_detail" hidden="1">#REF!</definedName>
    <definedName name="Base_Rev_before_credits">#REF!</definedName>
    <definedName name="CARE_discount">#REF!</definedName>
    <definedName name="CARE_Min_Bill?">#REF!</definedName>
    <definedName name="CARE_Percent_of_Res_Cust">#REF!</definedName>
    <definedName name="cnc" hidden="1">{"PI_Data",#N/A,TRUE,"P&amp;I Data"}</definedName>
    <definedName name="cnc_" hidden="1">{"PI_Data",#N/A,TRUE,"P&amp;I Data"}</definedName>
    <definedName name="cncp" hidden="1">{"PI_Data",#N/A,TRUE,"P&amp;I Data"}</definedName>
    <definedName name="ColdRef">#N/A</definedName>
    <definedName name="ColdYearThruput">#REF!</definedName>
    <definedName name="copy" hidden="1">{#N/A,#N/A,FALSE,"Dist Rev at PR ";#N/A,#N/A,FALSE,"Spec";#N/A,#N/A,FALSE,"Res";#N/A,#N/A,FALSE,"Small L&amp;P";#N/A,#N/A,FALSE,"Medium L&amp;P";#N/A,#N/A,FALSE,"E-19";#N/A,#N/A,FALSE,"E-20";#N/A,#N/A,FALSE,"Strtlts &amp; Standby";#N/A,#N/A,FALSE,"A-RTP";#N/A,#N/A,FALSE,"2003mixeduse"}</definedName>
    <definedName name="copyprint" hidden="1">{#N/A,#N/A,FALSE,"Workpaper Tables 4-1 &amp; 4-2";#N/A,#N/A,FALSE,"Revenue Allocation Results";#N/A,#N/A,FALSE,"FERC Rev @ PR";#N/A,#N/A,FALSE,"Distribution Revenue Allocation";#N/A,#N/A,FALSE,"Nonallocated Revenues ";#N/A,#N/A,FALSE,"2000mixuse";#N/A,#N/A,FALSE,"MC Revenues- 00 sales, 96 MC's"}</definedName>
    <definedName name="copyrap" hidden="1">{#N/A,#N/A,FALSE,"Assumptions";#N/A,#N/A,FALSE,"RRQ inputs and toggles";#N/A,#N/A,FALSE,"Revenue Allocation Results";#N/A,#N/A,FALSE,"Nuclear Decommissioning Rates";#N/A,#N/A,FALSE,"FERC Rev @ PR";#N/A,#N/A,FALSE,"Distribution Revenue Allocation";#N/A,#N/A,FALSE,"Public Purpose Program Allocate";#N/A,#N/A,FALSE,"Nuclear Decommissioning";#N/A,#N/A,FALSE,"Transmission AG and A-10";#N/A,#N/A,FALSE,"PCTs for billing with TRBAA";#N/A,#N/A,FALSE,"Nonallocated Revenues";#N/A,#N/A,FALSE,"MC Revenues-02 sales, 96 MC's";#N/A,#N/A,FALSE,"ESR";#N/A,#N/A,FALSE,"FTA";#N/A,#N/A,FALSE,"1996 marginal costs -ECAC Adopt"}</definedName>
    <definedName name="copyrevalloc" hidden="1">{#N/A,#N/A,FALSE,"RRQ inputs ";#N/A,#N/A,FALSE,"FERC Rev @ PR";#N/A,#N/A,FALSE,"Distribution Revenue Allocation";#N/A,#N/A,FALSE,"Nonallocated Revenues";#N/A,#N/A,FALSE,"MC Revenues-03 sales, 96 MC's";#N/A,#N/A,FALSE,"FTA"}</definedName>
    <definedName name="copyschudel" hidden="1">{#N/A,#N/A,FALSE,"ND Rev at Pres Rates";#N/A,#N/A,FALSE,"Res - Unadj";#N/A,#N/A,FALSE,"Small L&amp;P";#N/A,#N/A,FALSE,"Medium L&amp;P";#N/A,#N/A,FALSE,"E-19";#N/A,#N/A,FALSE,"E-20";#N/A,#N/A,FALSE,"A-RTP";#N/A,#N/A,FALSE,"Strtlts &amp; Standby";#N/A,#N/A,FALSE,"AG";#N/A,#N/A,FALSE,"2001mixeduse"}</definedName>
    <definedName name="Core_Brok_Fee_Rate">#REF!</definedName>
    <definedName name="Core_LT">#REF!</definedName>
    <definedName name="Core_Procurement_Deaveraging">#REF!</definedName>
    <definedName name="CTIT" hidden="1">{"PI_Data",#N/A,TRUE,"P&amp;I Data"}</definedName>
    <definedName name="DDDD" hidden="1">{"Spreadsheet9-16","9",FALSE,"Scenarios 9-16";"Spreadsheet9-16","10",FALSE,"Scenarios 9-16";"Spreadsheet9-16","11",FALSE,"Scenarios 9-16";"Spreadsheet9-16","12",FALSE,"Scenarios 9-16";"Spreadsheet9-16","13",FALSE,"Scenarios 9-16";"Spreadsheet9-16","14",FALSE,"Scenarios 9-16";"Spreadsheet9-16","15",FALSE,"Scenarios 9-16";"Spreadsheet9-16","16",FALSE,"Scenarios 9-16"}</definedName>
    <definedName name="ee" hidden="1">{"PI_Data",#N/A,TRUE,"P&amp;I Data"}</definedName>
    <definedName name="Effective_Date">#REF!</definedName>
    <definedName name="F_U_FACTOR">#REF!</definedName>
    <definedName name="foo" hidden="1">{"spreadsheet1-8","1",FALSE,"Scenarios 1-8";"spreadsheet1-8","2",FALSE,"Scenarios 1-8";"spreadsheet1-8","3",FALSE,"Scenarios 1-8";"spreadsheet1-8","4",FALSE,"Scenarios 1-8";"spreadsheet1-8","5",FALSE,"Scenarios 1-8";"spreadsheet1-8","6",FALSE,"Scenarios 1-8";"spreadsheet1-8","7",FALSE,"Scenarios 1-8";"spreadsheet1-8","8",FALSE,"Scenarios 1-8"}</definedName>
    <definedName name="foo1x" hidden="1">{"Spreadsheet9-16","9",FALSE,"Scenarios 9-16";"Spreadsheet9-16","10",FALSE,"Scenarios 9-16";"Spreadsheet9-16","11",FALSE,"Scenarios 9-16";"Spreadsheet9-16","12",FALSE,"Scenarios 9-16";"Spreadsheet9-16","13",FALSE,"Scenarios 9-16";"Spreadsheet9-16","14",FALSE,"Scenarios 9-16";"Spreadsheet9-16","15",FALSE,"Scenarios 9-16";"Spreadsheet9-16","16",FALSE,"Scenarios 9-16"}</definedName>
    <definedName name="foo2x" hidden="1">{#N/A,#N/A,FALSE,"Assumptions";#N/A,#N/A,FALSE,"RRQ inputs and toggles";#N/A,#N/A,FALSE,"Revenue Allocation Results";#N/A,#N/A,FALSE,"Table2";#N/A,#N/A,FALSE,"Distribution Revenue Allocation";#N/A,#N/A,FALSE,"FERC Rev @ PR";#N/A,#N/A,FALSE,"Public Purpose Program Allocate";#N/A,#N/A,FALSE,"CTC";#N/A,#N/A,FALSE,"UCS";#N/A,#N/A,FALSE,"Nuclear Decommissioning";#N/A,#N/A,FALSE,"FTA";#N/A,#N/A,FALSE,"RRB";#N/A,#N/A,FALSE,"Nonallocated Revenues";#N/A,#N/A,FALSE,"MC Revenues-01 sales, 96 MC's"}</definedName>
    <definedName name="foo4x" hidden="1">{#N/A,#N/A,FALSE,"Res - Unadj";#N/A,#N/A,FALSE,"Small L&amp;P";#N/A,#N/A,FALSE,"Medium L&amp;P";#N/A,#N/A,FALSE,"E-19";#N/A,#N/A,FALSE,"E-20";#N/A,#N/A,FALSE,"A-RTP";#N/A,#N/A,FALSE,"Strtlts &amp; Standby";#N/A,#N/A,FALSE,"AG";#N/A,#N/A,FALSE,"2001mixeduse"}</definedName>
    <definedName name="foo4xx" hidden="1">{"Summary","1",FALSE,"Summary"}</definedName>
    <definedName name="G10AdjYr1">#REF!</definedName>
    <definedName name="G10AdjYr2">#REF!</definedName>
    <definedName name="GGGG" hidden="1">{"Basedata_Print",#N/A,TRUE,"Basedata";#N/A,#N/A,TRUE,"Case A";#N/A,#N/A,TRUE,"Case B";#N/A,#N/A,TRUE,"Case A1";#N/A,#N/A,TRUE,"Net Margin";#N/A,#N/A,TRUE,"Description of Cases"}</definedName>
    <definedName name="GroupName">#REF!</definedName>
    <definedName name="GroupNo">#REF!</definedName>
    <definedName name="HTML_CodePage" hidden="1">1252</definedName>
    <definedName name="HTML_Control" hidden="1">{"'Summary'!$A$1:$J$24"}</definedName>
    <definedName name="HTML_Description" hidden="1">""</definedName>
    <definedName name="HTML_Email" hidden="1">""</definedName>
    <definedName name="HTML_Header" hidden="1">""</definedName>
    <definedName name="HTML_LastUpdate" hidden="1">"10/13/1999"</definedName>
    <definedName name="HTML_LineAfter" hidden="1">FALSE</definedName>
    <definedName name="HTML_LineBefore" hidden="1">FALSE</definedName>
    <definedName name="HTML_Name" hidden="1">"Sharim Chaudhury"</definedName>
    <definedName name="HTML_OBDlg2" hidden="1">TRUE</definedName>
    <definedName name="HTML_OBDlg4" hidden="1">TRUE</definedName>
    <definedName name="HTML_OS" hidden="1">0</definedName>
    <definedName name="HTML_PathFile" hidden="1">"W:\19991013\default.htm"</definedName>
    <definedName name="HTML_PathFileMac" hidden="1">"Web Site Backup:sitingcases:MyHTML.html"</definedName>
    <definedName name="HTML_Title" hidden="1">"Daily MTM  Report"</definedName>
    <definedName name="huh" hidden="1">{#N/A,#N/A,FALSE,"Dist Rev at PR ";#N/A,#N/A,FALSE,"Spec";#N/A,#N/A,FALSE,"Res";#N/A,#N/A,FALSE,"Small L&amp;P";#N/A,#N/A,FALSE,"Medium L&amp;P";#N/A,#N/A,FALSE,"E-19";#N/A,#N/A,FALSE,"E-20";#N/A,#N/A,FALSE,"Strtlts &amp; Standby";#N/A,#N/A,FALSE,"A-RTP";#N/A,#N/A,FALSE,"2003mixeduse"}</definedName>
    <definedName name="huhnd" hidden="1">{#N/A,#N/A,FALSE,"ND Rev at Pres Rates";#N/A,#N/A,FALSE,"Res - Unadj sales";#N/A,#N/A,FALSE,"Small L&amp;P";#N/A,#N/A,FALSE,"Medium L&amp;P";#N/A,#N/A,FALSE,"E-19";#N/A,#N/A,FALSE,"E-20";#N/A,#N/A,FALSE,"Strtlts &amp; Standby";#N/A,#N/A,FALSE,"AG";#N/A,#N/A,FALSE,"A-RTP";#N/A,#N/A,FALSE,"Spec"}</definedName>
    <definedName name="huhnd2" hidden="1">{#N/A,#N/A,FALSE,"ND Rev at Pres Rates";#N/A,#N/A,FALSE,"Res - Unadj sales";#N/A,#N/A,FALSE,"Small L&amp;P";#N/A,#N/A,FALSE,"Medium L&amp;P";#N/A,#N/A,FALSE,"E-19";#N/A,#N/A,FALSE,"E-20";#N/A,#N/A,FALSE,"Strtlts &amp; Standby";#N/A,#N/A,FALSE,"AG";#N/A,#N/A,FALSE,"A-RTP";#N/A,#N/A,FALSE,"Spec"}</definedName>
    <definedName name="huhprint" hidden="1">{#N/A,#N/A,FALSE,"Workpaper Tables 4-1 &amp; 4-2";#N/A,#N/A,FALSE,"Revenue Allocation Results";#N/A,#N/A,FALSE,"FERC Rev @ PR";#N/A,#N/A,FALSE,"Distribution Revenue Allocation";#N/A,#N/A,FALSE,"Nonallocated Revenues ";#N/A,#N/A,FALSE,"2000mixuse";#N/A,#N/A,FALSE,"MC Revenues- 00 sales, 96 MC's"}</definedName>
    <definedName name="huhrap" hidden="1">{#N/A,#N/A,FALSE,"Assumptions";#N/A,#N/A,FALSE,"RRQ inputs and toggles";#N/A,#N/A,FALSE,"Revenue Allocation Results";#N/A,#N/A,FALSE,"Nuclear Decommissioning Rates";#N/A,#N/A,FALSE,"FERC Rev @ PR";#N/A,#N/A,FALSE,"Distribution Revenue Allocation";#N/A,#N/A,FALSE,"Public Purpose Program Allocate";#N/A,#N/A,FALSE,"Nuclear Decommissioning";#N/A,#N/A,FALSE,"Transmission AG and A-10";#N/A,#N/A,FALSE,"PCTs for billing with TRBAA";#N/A,#N/A,FALSE,"Nonallocated Revenues";#N/A,#N/A,FALSE,"MC Revenues-02 sales, 96 MC's";#N/A,#N/A,FALSE,"ESR";#N/A,#N/A,FALSE,"FTA";#N/A,#N/A,FALSE,"1996 marginal costs -ECAC Adopt"}</definedName>
    <definedName name="huhrevalloc" hidden="1">{#N/A,#N/A,FALSE,"RRQ inputs ";#N/A,#N/A,FALSE,"FERC Rev @ PR";#N/A,#N/A,FALSE,"Distribution Revenue Allocation";#N/A,#N/A,FALSE,"Nonallocated Revenues";#N/A,#N/A,FALSE,"MC Revenues-03 sales, 96 MC's";#N/A,#N/A,FALSE,"FTA"}</definedName>
    <definedName name="huhschudel" hidden="1">{#N/A,#N/A,FALSE,"ND Rev at Pres Rates";#N/A,#N/A,FALSE,"Res - Unadj";#N/A,#N/A,FALSE,"Small L&amp;P";#N/A,#N/A,FALSE,"Medium L&amp;P";#N/A,#N/A,FALSE,"E-19";#N/A,#N/A,FALSE,"E-20";#N/A,#N/A,FALSE,"A-RTP";#N/A,#N/A,FALSE,"Strtlts &amp; Standby";#N/A,#N/A,FALSE,"AG";#N/A,#N/A,FALSE,"2001mixeduse"}</definedName>
    <definedName name="Hypothetical_Tier_Ratio">#REF!</definedName>
    <definedName name="L" hidden="1">{"PI_Data",#N/A,TRUE,"P&amp;I Data"}</definedName>
    <definedName name="L2X" hidden="1">{"PI_Data",#N/A,TRUE,"P&amp;I Data"}</definedName>
    <definedName name="LL" hidden="1">{"PI_Data",#N/A,TRUE,"P&amp;I Data"}</definedName>
    <definedName name="Lookup_Value">#REF!</definedName>
    <definedName name="m" hidden="1">{"PI_Data",#N/A,TRUE,"P&amp;I Data"}</definedName>
    <definedName name="M2X" hidden="1">{"PI_Data",#N/A,TRUE,"P&amp;I Data"}</definedName>
    <definedName name="MCR_case">#REF!</definedName>
    <definedName name="MCRcase1">#REF!</definedName>
    <definedName name="MCRcase10">#REF!</definedName>
    <definedName name="MCRcase11">#REF!</definedName>
    <definedName name="MCRcase2">#REF!</definedName>
    <definedName name="MCRcase3">#REF!</definedName>
    <definedName name="MCRcase4">#REF!</definedName>
    <definedName name="MCRcase5">#REF!</definedName>
    <definedName name="MCRcase6">#REF!</definedName>
    <definedName name="MCRcase7">#REF!</definedName>
    <definedName name="MCRcase8">#REF!</definedName>
    <definedName name="MCRcase9">#REF!</definedName>
    <definedName name="MM" hidden="1">{"PI_Data",#N/A,TRUE,"P&amp;I Data"}</definedName>
    <definedName name="MO_DATA_BEGIN">#REF!</definedName>
    <definedName name="MO_DATA_END">#REF!</definedName>
    <definedName name="NC_Local">#REF!</definedName>
    <definedName name="newname" hidden="1">{"Summary","1",FALSE,"Summary"}</definedName>
    <definedName name="newname2" hidden="1">{"Summary","1",FALSE,"Summary"}</definedName>
    <definedName name="Num_of_prepaid_startups_col">28</definedName>
    <definedName name="Organization">#REF!</definedName>
    <definedName name="p" hidden="1">{"PI_Data",#N/A,TRUE,"P&amp;I Data"}</definedName>
    <definedName name="P2X" hidden="1">{"PI_Data",#N/A,TRUE,"P&amp;I Data"}</definedName>
    <definedName name="PeriodPos">#REF!</definedName>
    <definedName name="PeriodSelection">#REF!</definedName>
    <definedName name="PGE_FTyp">45</definedName>
    <definedName name="PIX" hidden="1">{"PI_Data",#N/A,TRUE,"P&amp;I Data"}</definedName>
    <definedName name="PP" hidden="1">{"PI_Data",#N/A,TRUE,"P&amp;I Data"}</definedName>
    <definedName name="PPP_De_Averaging_Percent">#REF!</definedName>
    <definedName name="Prepaid_startup_charge_col">30</definedName>
    <definedName name="Prepaid_startup_cost_col">29</definedName>
    <definedName name="PresentRates">#REF!</definedName>
    <definedName name="print_report2">#REF!</definedName>
    <definedName name="qqqq" hidden="1">{"Summary","1",FALSE,"Summary"}</definedName>
    <definedName name="qwer" hidden="1">{"PI_Data",#N/A,TRUE,"P&amp;I Data"}</definedName>
    <definedName name="QWER1" hidden="1">{"PI_Data",#N/A,TRUE,"P&amp;I Data"}</definedName>
    <definedName name="qwer2" hidden="1">{"PI_Data",#N/A,TRUE,"P&amp;I Data"}</definedName>
    <definedName name="QWERX" hidden="1">{"PI_Data",#N/A,TRUE,"P&amp;I Data"}</definedName>
    <definedName name="RampRateCol">14</definedName>
    <definedName name="RelPymtRateCol">15</definedName>
    <definedName name="Res_T2_T1_Ratio">#REF!</definedName>
    <definedName name="SAPBEXhrIndnt" hidden="1">"Wide"</definedName>
    <definedName name="SAPBEXrevision" hidden="1">1</definedName>
    <definedName name="SAPBEXsysID" hidden="1">"BPR"</definedName>
    <definedName name="SAPBEXwbID" hidden="1">"3YKYT99XYLBVL968EKKHUVHV9"</definedName>
    <definedName name="SAPsysID" hidden="1">"708C5W7SBKP804JT78WJ0JNKI"</definedName>
    <definedName name="SAPwbID" hidden="1">"ARS"</definedName>
    <definedName name="SCENARIO_DESCRIPTION">#REF!</definedName>
    <definedName name="Scenario_Name">#REF!</definedName>
    <definedName name="solver_adj" hidden="1">#REF!</definedName>
    <definedName name="solver_cvg" hidden="1">0.0001</definedName>
    <definedName name="solver_drv" hidden="1">1</definedName>
    <definedName name="solver_est" hidden="1">1</definedName>
    <definedName name="solver_itr" hidden="1">100</definedName>
    <definedName name="solver_lin" hidden="1">0</definedName>
    <definedName name="solver_neg" hidden="1">2</definedName>
    <definedName name="solver_num" hidden="1">0</definedName>
    <definedName name="solver_nwt" hidden="1">1</definedName>
    <definedName name="solver_opt" hidden="1">#REF!</definedName>
    <definedName name="solver_pre" hidden="1">0.000001</definedName>
    <definedName name="solver_scl" hidden="1">2</definedName>
    <definedName name="solver_sho" hidden="1">2</definedName>
    <definedName name="solver_tim" hidden="1">100</definedName>
    <definedName name="solver_tol" hidden="1">0.05</definedName>
    <definedName name="solver_typ" hidden="1">1</definedName>
    <definedName name="solver_val" hidden="1">0</definedName>
    <definedName name="sssssss">#REF!</definedName>
    <definedName name="ssssssssss">#REF!</definedName>
    <definedName name="standardrates">#REF!</definedName>
    <definedName name="Startup_leadtime_gt_72hr_col">38</definedName>
    <definedName name="Startup_leadtime_lt_72_gt_8hr_col">39</definedName>
    <definedName name="Startup_leadtime_lt_8hr_col">40</definedName>
    <definedName name="SummerCapacityCol">2</definedName>
    <definedName name="Support" hidden="1">{#N/A,#N/A,FALSE,"Assumptions";#N/A,#N/A,FALSE,"RRQ inputs and toggles";#N/A,#N/A,FALSE,"Revenue Allocation Results";#N/A,#N/A,FALSE,"Table2";#N/A,#N/A,FALSE,"Distribution Revenue Allocation";#N/A,#N/A,FALSE,"FERC Rev @ PR";#N/A,#N/A,FALSE,"Public Purpose Program Allocate";#N/A,#N/A,FALSE,"CTC";#N/A,#N/A,FALSE,"UCS";#N/A,#N/A,FALSE,"Nuclear Decommissioning";#N/A,#N/A,FALSE,"FTA";#N/A,#N/A,FALSE,"RRB";#N/A,#N/A,FALSE,"Nonallocated Revenues";#N/A,#N/A,FALSE,"MC Revenues-01 sales, 96 MC's"}</definedName>
    <definedName name="T" hidden="1">{"PI_Data",#N/A,TRUE,"P&amp;I Data"}</definedName>
    <definedName name="T2X" hidden="1">{"PI_Data",#N/A,TRUE,"P&amp;I Data"}</definedName>
    <definedName name="TEST" hidden="1">{"Spreadsheet9-16","9",FALSE,"Scenarios 9-16";"Spreadsheet9-16","10",FALSE,"Scenarios 9-16";"Spreadsheet9-16","11",FALSE,"Scenarios 9-16";"Spreadsheet9-16","12",FALSE,"Scenarios 9-16";"Spreadsheet9-16","13",FALSE,"Scenarios 9-16";"Spreadsheet9-16","14",FALSE,"Scenarios 9-16";"Spreadsheet9-16","15",FALSE,"Scenarios 9-16";"Spreadsheet9-16","16",FALSE,"Scenarios 9-16"}</definedName>
    <definedName name="Tier_Ratio">#REF!</definedName>
    <definedName name="Tier_Ratio_Guess">#REF!</definedName>
    <definedName name="TreasureIsland?">#REF!</definedName>
    <definedName name="TT" hidden="1">{"PI_Data",#N/A,TRUE,"P&amp;I Data"}</definedName>
    <definedName name="UUUU" hidden="1">{"Basedata_Print",#N/A,TRUE,"Basedata";#N/A,#N/A,TRUE,"Case A";#N/A,#N/A,TRUE,"Case B";#N/A,#N/A,TRUE,"Case A1";#N/A,#N/A,TRUE,"Net Margin";#N/A,#N/A,TRUE,"Description of Cases"}</definedName>
    <definedName name="Wholesale1?">#REF!</definedName>
    <definedName name="Wholesale2?">#REF!</definedName>
    <definedName name="Wholesale3?">#REF!</definedName>
    <definedName name="wrn.Accelerated." hidden="1">{#N/A,#N/A,FALSE,"CTC Summary - EOY";#N/A,#N/A,FALSE,"CTC Summary - Wtavg"}</definedName>
    <definedName name="wrn.accellerated1" hidden="1">{#N/A,#N/A,FALSE,"CTC Summary - EOY";#N/A,#N/A,FALSE,"CTC Summary - Wtavg"}</definedName>
    <definedName name="wrn.AG." hidden="1">{#N/A,#N/A,FALSE,"AG-1";#N/A,#N/A,FALSE,"AG-R";#N/A,#N/A,FALSE,"AG-V";#N/A,#N/A,FALSE,"AG-4";#N/A,#N/A,FALSE,"AG-5";#N/A,#N/A,FALSE,"AG-6";#N/A,#N/A,FALSE,"AG-7"}</definedName>
    <definedName name="wrn.AGa." hidden="1">{#N/A,#N/A,FALSE,"UN-AGRA";#N/A,#N/A,FALSE,"UN-AG1A";#N/A,#N/A,FALSE,"UN-AGVA";#N/A,#N/A,FALSE,"UN-AG4A ";#N/A,#N/A,FALSE,"UN-AG5A";#N/A,#N/A,FALSE,"UN-AG6A";#N/A,#N/A,FALSE,"Dist Calcs";#N/A,#N/A,FALSE,"7A-Avg.";#N/A,#N/A,FALSE,"7A Tier1-avg";#N/A,#N/A,FALSE,"7A Tier2-avg";#N/A,#N/A,FALSE,"Ag-7A Dist Calc"}</definedName>
    <definedName name="wrn.Agb." hidden="1">{#N/A,#N/A,FALSE,"UN-AG1B";#N/A,#N/A,FALSE,"UN-AGRB  ";#N/A,#N/A,FALSE,"UN-AGVB ";#N/A,#N/A,FALSE,"UN-AG4B";#N/A,#N/A,FALSE,"UN-AG4C";#N/A,#N/A,FALSE,"UN-AG5B";#N/A,#N/A,FALSE,"UN-AG5C ";#N/A,#N/A,FALSE,"UN-AG6B";#N/A,#N/A,FALSE,"Dist Cals";#N/A,#N/A,FALSE,"7B-Avg.";#N/A,#N/A,FALSE,"7B Tier1-avg";#N/A,#N/A,FALSE,"7B Tier2-avg";#N/A,#N/A,FALSE,"Ag-7B Dist Calc";#N/A,#N/A,FALSE,"AG RL Calc"}</definedName>
    <definedName name="wrn.comind." hidden="1">{#N/A,#N/A,FALSE,"A-1, A-6, A-10, A-15";#N/A,#N/A,FALSE,"E-19 Firm";#N/A,#N/A,FALSE,"E-19 Nonfirm";#N/A,#N/A,FALSE,"E-20 Firm ";#N/A,#N/A,FALSE,"E-20 Nonfirm ";#N/A,#N/A,FALSE,"E-25";#N/A,#N/A,FALSE,"E-36, E-37";#N/A,#N/A,FALSE,"LS-1,-2,-3, TC-1, OL-1";#N/A,#N/A,FALSE,"Standby"}</definedName>
    <definedName name="wrn.Distr." hidden="1">{#N/A,#N/A,FALSE,"Dist Rev at PR ";#N/A,#N/A,FALSE,"Spec";#N/A,#N/A,FALSE,"Res";#N/A,#N/A,FALSE,"Small L&amp;P";#N/A,#N/A,FALSE,"Medium L&amp;P";#N/A,#N/A,FALSE,"E-19";#N/A,#N/A,FALSE,"E-20";#N/A,#N/A,FALSE,"Strtlts &amp; Standby";#N/A,#N/A,FALSE,"A-RTP";#N/A,#N/A,FALSE,"2003mixeduse"}</definedName>
    <definedName name="wrn.G_CSP_REPORT." hidden="1">{#N/A,#N/A,FALSE,"Summary";#N/A,#N/A,FALSE,"Tariff G-CSP &amp; G-SUR";#N/A,#N/A,FALSE,"Amortization Calculations";#N/A,#N/A,FALSE,"Contracted Volumes";#N/A,#N/A,FALSE,"Reservation"}</definedName>
    <definedName name="wrn.ND." hidden="1">{#N/A,#N/A,FALSE,"ND Rev at Pres Rates";#N/A,#N/A,FALSE,"Res - Unadj sales";#N/A,#N/A,FALSE,"Small L&amp;P";#N/A,#N/A,FALSE,"Medium L&amp;P";#N/A,#N/A,FALSE,"E-19";#N/A,#N/A,FALSE,"E-20";#N/A,#N/A,FALSE,"Strtlts &amp; Standby";#N/A,#N/A,FALSE,"AG";#N/A,#N/A,FALSE,"A-RTP";#N/A,#N/A,FALSE,"Spec"}</definedName>
    <definedName name="wrn.PI_Report." hidden="1">{"PI_Data",#N/A,TRUE,"P&amp;I Data"}</definedName>
    <definedName name="wrn.Print._.1_8." hidden="1">{"spreadsheet1-8","1",FALSE,"Scenarios 1-8";"spreadsheet1-8","2",FALSE,"Scenarios 1-8";"spreadsheet1-8","3",FALSE,"Scenarios 1-8";"spreadsheet1-8","4",FALSE,"Scenarios 1-8";"spreadsheet1-8","5",FALSE,"Scenarios 1-8";"spreadsheet1-8","6",FALSE,"Scenarios 1-8";"spreadsheet1-8","7",FALSE,"Scenarios 1-8";"spreadsheet1-8","8",FALSE,"Scenarios 1-8"}</definedName>
    <definedName name="wrn.Print._.1_8.2" hidden="1">{"spreadsheet1-8","1",FALSE,"Scenarios 1-8";"spreadsheet1-8","2",FALSE,"Scenarios 1-8";"spreadsheet1-8","3",FALSE,"Scenarios 1-8";"spreadsheet1-8","4",FALSE,"Scenarios 1-8";"spreadsheet1-8","5",FALSE,"Scenarios 1-8";"spreadsheet1-8","6",FALSE,"Scenarios 1-8";"spreadsheet1-8","7",FALSE,"Scenarios 1-8";"spreadsheet1-8","8",FALSE,"Scenarios 1-8"}</definedName>
    <definedName name="wrn.print._.1_8x" hidden="1">{"spreadsheet1-8","1",FALSE,"Scenarios 1-8";"spreadsheet1-8","2",FALSE,"Scenarios 1-8";"spreadsheet1-8","3",FALSE,"Scenarios 1-8";"spreadsheet1-8","4",FALSE,"Scenarios 1-8";"spreadsheet1-8","5",FALSE,"Scenarios 1-8";"spreadsheet1-8","6",FALSE,"Scenarios 1-8";"spreadsheet1-8","7",FALSE,"Scenarios 1-8";"spreadsheet1-8","8",FALSE,"Scenarios 1-8"}</definedName>
    <definedName name="wrn.Print._.9_16." hidden="1">{"Spreadsheet9-16","9",FALSE,"Scenarios 9-16";"Spreadsheet9-16","10",FALSE,"Scenarios 9-16";"Spreadsheet9-16","11",FALSE,"Scenarios 9-16";"Spreadsheet9-16","12",FALSE,"Scenarios 9-16";"Spreadsheet9-16","13",FALSE,"Scenarios 9-16";"Spreadsheet9-16","14",FALSE,"Scenarios 9-16";"Spreadsheet9-16","15",FALSE,"Scenarios 9-16";"Spreadsheet9-16","16",FALSE,"Scenarios 9-16"}</definedName>
    <definedName name="wrn.Print._.Out." hidden="1">{#N/A,#N/A,FALSE,"Workpaper Tables 4-1 &amp; 4-2";#N/A,#N/A,FALSE,"Revenue Allocation Results";#N/A,#N/A,FALSE,"FERC Rev @ PR";#N/A,#N/A,FALSE,"Distribution Revenue Allocation";#N/A,#N/A,FALSE,"Nonallocated Revenues ";#N/A,#N/A,FALSE,"2000mixuse";#N/A,#N/A,FALSE,"MC Revenues- 00 sales, 96 MC's"}</definedName>
    <definedName name="wrn.RAP." hidden="1">{#N/A,#N/A,FALSE,"Assumptions";#N/A,#N/A,FALSE,"RRQ inputs and toggles";#N/A,#N/A,FALSE,"Revenue Allocation Results";#N/A,#N/A,FALSE,"Nuclear Decommissioning Rates";#N/A,#N/A,FALSE,"FERC Rev @ PR";#N/A,#N/A,FALSE,"Distribution Revenue Allocation";#N/A,#N/A,FALSE,"Public Purpose Program Allocate";#N/A,#N/A,FALSE,"Nuclear Decommissioning";#N/A,#N/A,FALSE,"Transmission AG and A-10";#N/A,#N/A,FALSE,"PCTs for billing with TRBAA";#N/A,#N/A,FALSE,"Nonallocated Revenues";#N/A,#N/A,FALSE,"MC Revenues-02 sales, 96 MC's";#N/A,#N/A,FALSE,"ESR";#N/A,#N/A,FALSE,"FTA";#N/A,#N/A,FALSE,"1996 marginal costs -ECAC Adopt"}</definedName>
    <definedName name="wrn.Res." hidden="1">{#N/A,#N/A,FALSE,"E-1, EM, ES";#N/A,#N/A,FALSE,"ESR, ET";#N/A,#N/A,FALSE,"E-7, E-A7";#N/A,#N/A,FALSE,"E-8";#N/A,#N/A,FALSE,"E-9 A, B, C, D";#N/A,#N/A,FALSE,"EL-1, EML";#N/A,#N/A,FALSE,"ESL, ESRL";#N/A,#N/A,FALSE,"ETL, EL-7";#N/A,#N/A,FALSE,"EL-A7, EL-8"}</definedName>
    <definedName name="wrn.Rev._.Alloc." hidden="1">{#N/A,#N/A,FALSE,"RRQ inputs ";#N/A,#N/A,FALSE,"FERC Rev @ PR";#N/A,#N/A,FALSE,"Distribution Revenue Allocation";#N/A,#N/A,FALSE,"Nonallocated Revenues";#N/A,#N/A,FALSE,"MC Revenues-03 sales, 96 MC's";#N/A,#N/A,FALSE,"FTA"}</definedName>
    <definedName name="wrn.schedules." hidden="1">{#N/A,#N/A,FALSE,"Res - Unadj";#N/A,#N/A,FALSE,"Small L&amp;P";#N/A,#N/A,FALSE,"Medium L&amp;P";#N/A,#N/A,FALSE,"E-19";#N/A,#N/A,FALSE,"E-20";#N/A,#N/A,FALSE,"A-RTP";#N/A,#N/A,FALSE,"Strtlts &amp; Standby";#N/A,#N/A,FALSE,"AG";#N/A,#N/A,FALSE,"2001mixeduse"}</definedName>
    <definedName name="wrn.sum1." hidden="1">{"Summary","1",FALSE,"Summary"}</definedName>
    <definedName name="wrn.Waterfall." hidden="1">{"Basedata_Print",#N/A,TRUE,"Basedata";#N/A,#N/A,TRUE,"Case A";#N/A,#N/A,TRUE,"Case B";#N/A,#N/A,TRUE,"Case A1";#N/A,#N/A,TRUE,"Net Margin";#N/A,#N/A,TRUE,"Description of Cases"}</definedName>
    <definedName name="wrn.workpapers." hidden="1">{#N/A,#N/A,FALSE,"Inputs And Assumptions";#N/A,#N/A,FALSE,"Revenue Allocation";#N/A,#N/A,FALSE,"RSP Surch Allocations";#N/A,#N/A,FALSE,"Generation Calculations";#N/A,#N/A,FALSE,"Test Year 2001 Sales and Revs."}</definedName>
    <definedName name="wrn2.waterfall" hidden="1">{"Basedata_Print",#N/A,TRUE,"Basedata";#N/A,#N/A,TRUE,"Case A";#N/A,#N/A,TRUE,"Case B";#N/A,#N/A,TRUE,"Case A1";#N/A,#N/A,TRUE,"Net Margin";#N/A,#N/A,TRUE,"Description of Cases"}</definedName>
    <definedName name="xx" hidden="1">{"Basedata_Print",#N/A,TRUE,"Basedata";#N/A,#N/A,TRUE,"Case A";#N/A,#N/A,TRUE,"Case B";#N/A,#N/A,TRUE,"Case A1";#N/A,#N/A,TRUE,"Net Margin";#N/A,#N/A,TRUE,"Description of Cases"}</definedName>
    <definedName name="xxxx" hidden="1">{"Spreadsheet9-16","9",FALSE,"Scenarios 9-16";"Spreadsheet9-16","10",FALSE,"Scenarios 9-16";"Spreadsheet9-16","11",FALSE,"Scenarios 9-16";"Spreadsheet9-16","12",FALSE,"Scenarios 9-16";"Spreadsheet9-16","13",FALSE,"Scenarios 9-16";"Spreadsheet9-16","14",FALSE,"Scenarios 9-16";"Spreadsheet9-16","15",FALSE,"Scenarios 9-16";"Spreadsheet9-16","16",FALSE,"Scenarios 9-16"}</definedName>
    <definedName name="Year">#REF!</definedName>
    <definedName name="yyyyy" hidden="1">{#N/A,#N/A,FALSE,"Assumptions";#N/A,#N/A,FALSE,"RRQ inputs and toggles";#N/A,#N/A,FALSE,"Revenue Allocation Results";#N/A,#N/A,FALSE,"Table2";#N/A,#N/A,FALSE,"Distribution Revenue Allocation";#N/A,#N/A,FALSE,"FERC Rev @ PR";#N/A,#N/A,FALSE,"Public Purpose Program Allocate";#N/A,#N/A,FALSE,"CTC";#N/A,#N/A,FALSE,"UCS";#N/A,#N/A,FALSE,"Nuclear Decommissioning";#N/A,#N/A,FALSE,"FTA";#N/A,#N/A,FALSE,"RRB";#N/A,#N/A,FALSE,"Nonallocated Revenues";#N/A,#N/A,FALSE,"MC Revenues-01 sales, 96 MC's"}</definedName>
    <definedName name="zzzzz" hidden="1">{#N/A,#N/A,FALSE,"Res - Unadj";#N/A,#N/A,FALSE,"Small L&amp;P";#N/A,#N/A,FALSE,"Medium L&amp;P";#N/A,#N/A,FALSE,"E-19";#N/A,#N/A,FALSE,"E-20";#N/A,#N/A,FALSE,"A-RTP";#N/A,#N/A,FALSE,"Strtlts &amp; Standby";#N/A,#N/A,FALSE,"AG";#N/A,#N/A,FALSE,"2001mixeduse"}</definedName>
  </definedNames>
  <calcPr calcId="191029" iterate="1" iterateCount="200" iterateDelta="9.9999999999999995E-7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07" i="2" l="1"/>
  <c r="G107" i="2"/>
  <c r="N101" i="2"/>
  <c r="D101" i="2"/>
  <c r="T99" i="2"/>
  <c r="H99" i="2"/>
  <c r="N99" i="2" s="1"/>
  <c r="N98" i="2"/>
  <c r="H98" i="2"/>
  <c r="I98" i="2" s="1"/>
  <c r="T96" i="2"/>
  <c r="W96" i="2" s="1"/>
  <c r="Q96" i="2"/>
  <c r="N96" i="2"/>
  <c r="M96" i="2"/>
  <c r="I96" i="2"/>
  <c r="J96" i="2" s="1"/>
  <c r="H96" i="2"/>
  <c r="D96" i="2" s="1"/>
  <c r="D107" i="2" s="1"/>
  <c r="Q95" i="2"/>
  <c r="P95" i="2"/>
  <c r="O95" i="2"/>
  <c r="M95" i="2"/>
  <c r="I95" i="2"/>
  <c r="H95" i="2"/>
  <c r="N95" i="2" s="1"/>
  <c r="T94" i="2"/>
  <c r="P94" i="2"/>
  <c r="O94" i="2"/>
  <c r="M94" i="2"/>
  <c r="I94" i="2"/>
  <c r="H94" i="2"/>
  <c r="N94" i="2" s="1"/>
  <c r="N107" i="2" s="1"/>
  <c r="T92" i="2"/>
  <c r="W92" i="2" s="1"/>
  <c r="T86" i="2"/>
  <c r="T84" i="2"/>
  <c r="T80" i="2"/>
  <c r="T78" i="2"/>
  <c r="Q78" i="2"/>
  <c r="P78" i="2"/>
  <c r="O78" i="2"/>
  <c r="N78" i="2"/>
  <c r="M78" i="2"/>
  <c r="K78" i="2"/>
  <c r="J78" i="2"/>
  <c r="I78" i="2"/>
  <c r="H78" i="2"/>
  <c r="G78" i="2"/>
  <c r="Y77" i="2"/>
  <c r="X77" i="2"/>
  <c r="W77" i="2"/>
  <c r="V77" i="2"/>
  <c r="U77" i="2"/>
  <c r="K66" i="2"/>
  <c r="H66" i="2"/>
  <c r="G66" i="2"/>
  <c r="D66" i="2"/>
  <c r="K65" i="2"/>
  <c r="H65" i="2"/>
  <c r="G65" i="2"/>
  <c r="D65" i="2"/>
  <c r="K64" i="2"/>
  <c r="H64" i="2"/>
  <c r="G64" i="2"/>
  <c r="D64" i="2"/>
  <c r="G63" i="2"/>
  <c r="D63" i="2"/>
  <c r="H63" i="2" s="1"/>
  <c r="I63" i="2" s="1"/>
  <c r="J63" i="2" s="1"/>
  <c r="K63" i="2" s="1"/>
  <c r="H62" i="2"/>
  <c r="I62" i="2" s="1"/>
  <c r="J62" i="2" s="1"/>
  <c r="K62" i="2" s="1"/>
  <c r="G62" i="2"/>
  <c r="D62" i="2"/>
  <c r="G61" i="2"/>
  <c r="D61" i="2"/>
  <c r="H61" i="2" s="1"/>
  <c r="I61" i="2" s="1"/>
  <c r="J61" i="2" s="1"/>
  <c r="K61" i="2" s="1"/>
  <c r="G55" i="2"/>
  <c r="E55" i="2"/>
  <c r="A55" i="2"/>
  <c r="G54" i="2"/>
  <c r="E54" i="2"/>
  <c r="D54" i="2"/>
  <c r="H54" i="2" s="1"/>
  <c r="I54" i="2" s="1"/>
  <c r="J54" i="2" s="1"/>
  <c r="K54" i="2" s="1"/>
  <c r="C54" i="2"/>
  <c r="A54" i="2"/>
  <c r="K53" i="2"/>
  <c r="G53" i="2"/>
  <c r="E53" i="2"/>
  <c r="D53" i="2"/>
  <c r="C53" i="2"/>
  <c r="A53" i="2"/>
  <c r="H52" i="2"/>
  <c r="I52" i="2" s="1"/>
  <c r="G52" i="2"/>
  <c r="E52" i="2"/>
  <c r="D52" i="2"/>
  <c r="C52" i="2"/>
  <c r="K51" i="2"/>
  <c r="E51" i="2"/>
  <c r="C51" i="2"/>
  <c r="H49" i="2"/>
  <c r="I49" i="2" s="1"/>
  <c r="J49" i="2" s="1"/>
  <c r="K49" i="2" s="1"/>
  <c r="G49" i="2"/>
  <c r="E49" i="2"/>
  <c r="D49" i="2"/>
  <c r="C49" i="2"/>
  <c r="A49" i="2"/>
  <c r="H48" i="2"/>
  <c r="I48" i="2" s="1"/>
  <c r="J48" i="2" s="1"/>
  <c r="K48" i="2" s="1"/>
  <c r="G48" i="2"/>
  <c r="E48" i="2"/>
  <c r="D48" i="2"/>
  <c r="C48" i="2"/>
  <c r="A48" i="2"/>
  <c r="I47" i="2"/>
  <c r="J47" i="2" s="1"/>
  <c r="K47" i="2" s="1"/>
  <c r="H47" i="2"/>
  <c r="G47" i="2"/>
  <c r="E47" i="2"/>
  <c r="D47" i="2"/>
  <c r="C47" i="2"/>
  <c r="A47" i="2"/>
  <c r="H46" i="2"/>
  <c r="G46" i="2"/>
  <c r="E46" i="2"/>
  <c r="D46" i="2"/>
  <c r="C46" i="2"/>
  <c r="A46" i="2"/>
  <c r="H45" i="2"/>
  <c r="I45" i="2" s="1"/>
  <c r="J45" i="2" s="1"/>
  <c r="K45" i="2" s="1"/>
  <c r="G45" i="2"/>
  <c r="E45" i="2"/>
  <c r="D45" i="2"/>
  <c r="C45" i="2"/>
  <c r="A45" i="2"/>
  <c r="G44" i="2"/>
  <c r="E44" i="2"/>
  <c r="D44" i="2"/>
  <c r="H44" i="2" s="1"/>
  <c r="C44" i="2"/>
  <c r="A44" i="2"/>
  <c r="H43" i="2"/>
  <c r="G43" i="2"/>
  <c r="E43" i="2"/>
  <c r="D43" i="2"/>
  <c r="C43" i="2"/>
  <c r="A43" i="2"/>
  <c r="G42" i="2"/>
  <c r="E42" i="2"/>
  <c r="D42" i="2"/>
  <c r="H42" i="2" s="1"/>
  <c r="I42" i="2" s="1"/>
  <c r="J42" i="2" s="1"/>
  <c r="K42" i="2" s="1"/>
  <c r="C42" i="2"/>
  <c r="A42" i="2"/>
  <c r="G41" i="2"/>
  <c r="E41" i="2"/>
  <c r="D41" i="2"/>
  <c r="H41" i="2" s="1"/>
  <c r="I41" i="2" s="1"/>
  <c r="J41" i="2" s="1"/>
  <c r="K41" i="2" s="1"/>
  <c r="C41" i="2"/>
  <c r="A41" i="2"/>
  <c r="H40" i="2"/>
  <c r="I40" i="2" s="1"/>
  <c r="J40" i="2" s="1"/>
  <c r="K40" i="2" s="1"/>
  <c r="Y17" i="2" s="1"/>
  <c r="G40" i="2"/>
  <c r="E40" i="2"/>
  <c r="D40" i="2"/>
  <c r="C40" i="2"/>
  <c r="A40" i="2"/>
  <c r="H39" i="2"/>
  <c r="I39" i="2" s="1"/>
  <c r="J39" i="2" s="1"/>
  <c r="K39" i="2" s="1"/>
  <c r="G39" i="2"/>
  <c r="E39" i="2"/>
  <c r="D39" i="2"/>
  <c r="C39" i="2"/>
  <c r="A39" i="2"/>
  <c r="I38" i="2"/>
  <c r="J38" i="2" s="1"/>
  <c r="K38" i="2" s="1"/>
  <c r="H38" i="2"/>
  <c r="G38" i="2"/>
  <c r="E38" i="2"/>
  <c r="D38" i="2"/>
  <c r="C38" i="2"/>
  <c r="A38" i="2"/>
  <c r="Y30" i="2"/>
  <c r="V30" i="2"/>
  <c r="U30" i="2"/>
  <c r="X30" i="2"/>
  <c r="X29" i="2"/>
  <c r="W29" i="2"/>
  <c r="Y29" i="2"/>
  <c r="Y28" i="2"/>
  <c r="X28" i="2"/>
  <c r="W28" i="2"/>
  <c r="V28" i="2"/>
  <c r="U28" i="2"/>
  <c r="I27" i="2"/>
  <c r="G27" i="2"/>
  <c r="D27" i="2"/>
  <c r="H27" i="2" s="1"/>
  <c r="V26" i="2"/>
  <c r="V94" i="2" s="1"/>
  <c r="U26" i="2"/>
  <c r="U94" i="2" s="1"/>
  <c r="G26" i="2"/>
  <c r="H26" i="2" s="1"/>
  <c r="I26" i="2" s="1"/>
  <c r="D26" i="2"/>
  <c r="X25" i="2"/>
  <c r="W25" i="2"/>
  <c r="Y25" i="2"/>
  <c r="Y24" i="2"/>
  <c r="X24" i="2"/>
  <c r="X92" i="2" s="1"/>
  <c r="W24" i="2"/>
  <c r="V24" i="2"/>
  <c r="U24" i="2"/>
  <c r="U92" i="2" s="1"/>
  <c r="G24" i="2"/>
  <c r="D24" i="2"/>
  <c r="H24" i="2" s="1"/>
  <c r="I24" i="2" s="1"/>
  <c r="J24" i="2" s="1"/>
  <c r="K24" i="2" s="1"/>
  <c r="C24" i="2"/>
  <c r="V23" i="2"/>
  <c r="U23" i="2"/>
  <c r="T91" i="2"/>
  <c r="X22" i="2"/>
  <c r="K22" i="2"/>
  <c r="Y13" i="2" s="1"/>
  <c r="G22" i="2"/>
  <c r="E22" i="2"/>
  <c r="D22" i="2"/>
  <c r="C22" i="2"/>
  <c r="A22" i="2"/>
  <c r="U21" i="2"/>
  <c r="K21" i="2"/>
  <c r="G21" i="2"/>
  <c r="E21" i="2"/>
  <c r="D21" i="2"/>
  <c r="C21" i="2"/>
  <c r="A21" i="2"/>
  <c r="Y20" i="2"/>
  <c r="X20" i="2"/>
  <c r="K20" i="2"/>
  <c r="E20" i="2"/>
  <c r="C20" i="2"/>
  <c r="A20" i="2"/>
  <c r="V19" i="2"/>
  <c r="U19" i="2"/>
  <c r="T87" i="2"/>
  <c r="K19" i="2"/>
  <c r="E19" i="2"/>
  <c r="D19" i="2"/>
  <c r="C19" i="2"/>
  <c r="A19" i="2"/>
  <c r="Y18" i="2"/>
  <c r="Y86" i="2" s="1"/>
  <c r="X18" i="2"/>
  <c r="W18" i="2"/>
  <c r="V18" i="2"/>
  <c r="U18" i="2"/>
  <c r="G18" i="2"/>
  <c r="E18" i="2"/>
  <c r="D18" i="2"/>
  <c r="V13" i="2" s="1"/>
  <c r="A18" i="2"/>
  <c r="X17" i="2"/>
  <c r="W17" i="2"/>
  <c r="V17" i="2"/>
  <c r="A17" i="2"/>
  <c r="Y16" i="2"/>
  <c r="X16" i="2"/>
  <c r="X84" i="2" s="1"/>
  <c r="W16" i="2"/>
  <c r="V16" i="2"/>
  <c r="U16" i="2"/>
  <c r="U84" i="2" s="1"/>
  <c r="G16" i="2"/>
  <c r="E16" i="2"/>
  <c r="D16" i="2"/>
  <c r="C16" i="2"/>
  <c r="A16" i="2"/>
  <c r="H15" i="2"/>
  <c r="I15" i="2" s="1"/>
  <c r="J15" i="2" s="1"/>
  <c r="K15" i="2" s="1"/>
  <c r="G15" i="2"/>
  <c r="E15" i="2"/>
  <c r="D15" i="2"/>
  <c r="C15" i="2"/>
  <c r="A15" i="2"/>
  <c r="I14" i="2"/>
  <c r="J14" i="2" s="1"/>
  <c r="H14" i="2"/>
  <c r="G14" i="2"/>
  <c r="E14" i="2"/>
  <c r="D14" i="2"/>
  <c r="C14" i="2"/>
  <c r="A14" i="2"/>
  <c r="T81" i="2"/>
  <c r="I13" i="2"/>
  <c r="J13" i="2" s="1"/>
  <c r="K13" i="2" s="1"/>
  <c r="H13" i="2"/>
  <c r="G13" i="2"/>
  <c r="E13" i="2"/>
  <c r="D13" i="2"/>
  <c r="C13" i="2"/>
  <c r="A13" i="2"/>
  <c r="H12" i="2"/>
  <c r="I12" i="2" s="1"/>
  <c r="G12" i="2"/>
  <c r="E12" i="2"/>
  <c r="D12" i="2"/>
  <c r="C12" i="2"/>
  <c r="A12" i="2"/>
  <c r="T79" i="2"/>
  <c r="G11" i="2"/>
  <c r="D11" i="2"/>
  <c r="C11" i="2"/>
  <c r="Y10" i="2"/>
  <c r="X10" i="2"/>
  <c r="W10" i="2"/>
  <c r="V10" i="2"/>
  <c r="U10" i="2"/>
  <c r="K10" i="2"/>
  <c r="G10" i="2"/>
  <c r="E10" i="2"/>
  <c r="D10" i="2"/>
  <c r="C10" i="2"/>
  <c r="A10" i="2"/>
  <c r="B6" i="2"/>
  <c r="A3" i="2"/>
  <c r="A2" i="2"/>
  <c r="F81" i="1"/>
  <c r="E81" i="1"/>
  <c r="D81" i="1"/>
  <c r="F78" i="1"/>
  <c r="E78" i="1"/>
  <c r="D78" i="1"/>
  <c r="C78" i="1"/>
  <c r="M76" i="1"/>
  <c r="G76" i="1"/>
  <c r="B76" i="1"/>
  <c r="C55" i="2" s="1"/>
  <c r="M75" i="1"/>
  <c r="M74" i="1"/>
  <c r="M73" i="1"/>
  <c r="M72" i="1"/>
  <c r="L69" i="1"/>
  <c r="M67" i="1"/>
  <c r="M66" i="1"/>
  <c r="M65" i="1"/>
  <c r="M64" i="1"/>
  <c r="M63" i="1"/>
  <c r="M62" i="1"/>
  <c r="M61" i="1"/>
  <c r="M60" i="1"/>
  <c r="M59" i="1"/>
  <c r="M58" i="1"/>
  <c r="M57" i="1"/>
  <c r="M56" i="1"/>
  <c r="M55" i="1"/>
  <c r="M54" i="1"/>
  <c r="G51" i="1"/>
  <c r="F51" i="1"/>
  <c r="E51" i="1"/>
  <c r="D51" i="1"/>
  <c r="C51" i="1"/>
  <c r="C81" i="1" s="1"/>
  <c r="M15" i="1"/>
  <c r="M14" i="1"/>
  <c r="M9" i="1"/>
  <c r="G81" i="1" l="1"/>
  <c r="B5" i="2" s="1"/>
  <c r="W12" i="2"/>
  <c r="W80" i="2" s="1"/>
  <c r="J12" i="2"/>
  <c r="X15" i="2"/>
  <c r="K14" i="2"/>
  <c r="Y15" i="2" s="1"/>
  <c r="V87" i="2"/>
  <c r="U87" i="2"/>
  <c r="T82" i="2"/>
  <c r="V14" i="2"/>
  <c r="U14" i="2"/>
  <c r="I107" i="2"/>
  <c r="V21" i="2"/>
  <c r="T89" i="2"/>
  <c r="Y21" i="2"/>
  <c r="D55" i="2"/>
  <c r="H55" i="2" s="1"/>
  <c r="G78" i="1"/>
  <c r="Y78" i="2"/>
  <c r="W14" i="2"/>
  <c r="G73" i="2"/>
  <c r="Y81" i="2"/>
  <c r="V81" i="2"/>
  <c r="U81" i="2"/>
  <c r="X14" i="2"/>
  <c r="X21" i="2"/>
  <c r="X78" i="2"/>
  <c r="W21" i="2"/>
  <c r="T90" i="2"/>
  <c r="W22" i="2"/>
  <c r="V22" i="2"/>
  <c r="U22" i="2"/>
  <c r="Y14" i="2"/>
  <c r="Y22" i="2"/>
  <c r="H73" i="2"/>
  <c r="W26" i="2"/>
  <c r="J52" i="2"/>
  <c r="U12" i="2"/>
  <c r="U80" i="2" s="1"/>
  <c r="W13" i="2"/>
  <c r="W81" i="2" s="1"/>
  <c r="V91" i="2"/>
  <c r="U91" i="2"/>
  <c r="Y91" i="2"/>
  <c r="W84" i="2"/>
  <c r="O98" i="2"/>
  <c r="J98" i="2"/>
  <c r="U79" i="2"/>
  <c r="V12" i="2"/>
  <c r="X13" i="2"/>
  <c r="X81" i="2" s="1"/>
  <c r="T83" i="2"/>
  <c r="W15" i="2"/>
  <c r="V15" i="2"/>
  <c r="V27" i="2"/>
  <c r="U27" i="2"/>
  <c r="T95" i="2"/>
  <c r="Y27" i="2"/>
  <c r="X27" i="2"/>
  <c r="W27" i="2"/>
  <c r="X86" i="2"/>
  <c r="U11" i="2"/>
  <c r="U31" i="2" s="1"/>
  <c r="U15" i="2"/>
  <c r="T88" i="2"/>
  <c r="W20" i="2"/>
  <c r="V20" i="2"/>
  <c r="U20" i="2"/>
  <c r="P96" i="2"/>
  <c r="W19" i="2"/>
  <c r="W87" i="2" s="1"/>
  <c r="W23" i="2"/>
  <c r="W91" i="2" s="1"/>
  <c r="U78" i="2"/>
  <c r="Y84" i="2"/>
  <c r="U86" i="2"/>
  <c r="Y92" i="2"/>
  <c r="O96" i="2"/>
  <c r="X96" i="2"/>
  <c r="I99" i="2"/>
  <c r="H107" i="2"/>
  <c r="U13" i="2"/>
  <c r="U17" i="2"/>
  <c r="X19" i="2"/>
  <c r="X87" i="2" s="1"/>
  <c r="X23" i="2"/>
  <c r="X91" i="2" s="1"/>
  <c r="U25" i="2"/>
  <c r="U29" i="2"/>
  <c r="W30" i="2"/>
  <c r="V78" i="2"/>
  <c r="T85" i="2"/>
  <c r="V86" i="2"/>
  <c r="T93" i="2"/>
  <c r="W94" i="2"/>
  <c r="Y96" i="2"/>
  <c r="T98" i="2"/>
  <c r="Y19" i="2"/>
  <c r="Y87" i="2" s="1"/>
  <c r="Y23" i="2"/>
  <c r="V25" i="2"/>
  <c r="V29" i="2"/>
  <c r="W78" i="2"/>
  <c r="W86" i="2"/>
  <c r="T97" i="2"/>
  <c r="V80" i="2"/>
  <c r="V84" i="2"/>
  <c r="V92" i="2"/>
  <c r="U96" i="2"/>
  <c r="V96" i="2"/>
  <c r="U32" i="2" l="1"/>
  <c r="V83" i="2"/>
  <c r="U83" i="2"/>
  <c r="Y83" i="2"/>
  <c r="X83" i="2"/>
  <c r="W83" i="2"/>
  <c r="Y90" i="2"/>
  <c r="X90" i="2"/>
  <c r="W90" i="2"/>
  <c r="V90" i="2"/>
  <c r="U90" i="2"/>
  <c r="P98" i="2"/>
  <c r="K98" i="2"/>
  <c r="D73" i="2"/>
  <c r="Y85" i="2"/>
  <c r="X85" i="2"/>
  <c r="W85" i="2"/>
  <c r="V85" i="2"/>
  <c r="U85" i="2"/>
  <c r="X88" i="2"/>
  <c r="W88" i="2"/>
  <c r="V88" i="2"/>
  <c r="U88" i="2"/>
  <c r="Y88" i="2"/>
  <c r="Y82" i="2"/>
  <c r="X82" i="2"/>
  <c r="W82" i="2"/>
  <c r="V82" i="2"/>
  <c r="U82" i="2"/>
  <c r="U99" i="2" s="1"/>
  <c r="U100" i="2" s="1"/>
  <c r="K12" i="2"/>
  <c r="X12" i="2"/>
  <c r="X80" i="2" s="1"/>
  <c r="O99" i="2"/>
  <c r="O107" i="2" s="1"/>
  <c r="J99" i="2"/>
  <c r="W95" i="2"/>
  <c r="V95" i="2"/>
  <c r="U95" i="2"/>
  <c r="Y95" i="2"/>
  <c r="X95" i="2"/>
  <c r="X26" i="2"/>
  <c r="X94" i="2" s="1"/>
  <c r="K52" i="2"/>
  <c r="Y26" i="2" s="1"/>
  <c r="Y94" i="2" s="1"/>
  <c r="I55" i="2"/>
  <c r="V11" i="2"/>
  <c r="Y93" i="2"/>
  <c r="X93" i="2"/>
  <c r="W93" i="2"/>
  <c r="V93" i="2"/>
  <c r="U93" i="2"/>
  <c r="Y98" i="2"/>
  <c r="X98" i="2"/>
  <c r="W98" i="2"/>
  <c r="V98" i="2"/>
  <c r="U98" i="2"/>
  <c r="Y97" i="2"/>
  <c r="X97" i="2"/>
  <c r="W97" i="2"/>
  <c r="V97" i="2"/>
  <c r="U97" i="2"/>
  <c r="Y89" i="2"/>
  <c r="X89" i="2"/>
  <c r="W89" i="2"/>
  <c r="V89" i="2"/>
  <c r="U89" i="2"/>
  <c r="Y12" i="2" l="1"/>
  <c r="Y80" i="2" s="1"/>
  <c r="P99" i="2"/>
  <c r="P107" i="2" s="1"/>
  <c r="K99" i="2"/>
  <c r="Q99" i="2" s="1"/>
  <c r="J107" i="2"/>
  <c r="Q98" i="2"/>
  <c r="Q107" i="2" s="1"/>
  <c r="K107" i="2"/>
  <c r="V31" i="2"/>
  <c r="V79" i="2"/>
  <c r="V99" i="2" s="1"/>
  <c r="J55" i="2"/>
  <c r="W11" i="2"/>
  <c r="I73" i="2"/>
  <c r="V100" i="2" l="1"/>
  <c r="V32" i="2"/>
  <c r="W79" i="2"/>
  <c r="W99" i="2" s="1"/>
  <c r="W31" i="2"/>
  <c r="K55" i="2"/>
  <c r="X11" i="2"/>
  <c r="J73" i="2"/>
  <c r="Y11" i="2" l="1"/>
  <c r="K73" i="2"/>
  <c r="X31" i="2"/>
  <c r="X79" i="2"/>
  <c r="X99" i="2" s="1"/>
  <c r="W32" i="2"/>
  <c r="W100" i="2"/>
  <c r="X32" i="2" l="1"/>
  <c r="X100" i="2"/>
  <c r="Y79" i="2"/>
  <c r="Y99" i="2" s="1"/>
  <c r="Y31" i="2"/>
  <c r="Y32" i="2" l="1"/>
  <c r="Y100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Sieren-Smith, Bridget</author>
  </authors>
  <commentList>
    <comment ref="A2" authorId="0" shapeId="0" xr:uid="{7DB7BF3C-21A5-4240-A435-19590AE4E3F3}">
      <text>
        <r>
          <rPr>
            <b/>
            <sz val="9"/>
            <color indexed="81"/>
            <rFont val="Tahoma"/>
            <family val="2"/>
          </rPr>
          <t>Sieren-Smith, Bridget:</t>
        </r>
        <r>
          <rPr>
            <sz val="9"/>
            <color indexed="81"/>
            <rFont val="Tahoma"/>
            <family val="2"/>
          </rPr>
          <t xml:space="preserve">
Date through which to capture incremental revenue requirements</t>
        </r>
      </text>
    </comment>
    <comment ref="A8" authorId="0" shapeId="0" xr:uid="{D277AE53-7861-476A-8350-63179501D5C1}">
      <text>
        <r>
          <rPr>
            <b/>
            <sz val="9"/>
            <color indexed="81"/>
            <rFont val="Tahoma"/>
            <family val="2"/>
          </rPr>
          <t>Sieren-Smith, Bridget:</t>
        </r>
        <r>
          <rPr>
            <sz val="9"/>
            <color indexed="81"/>
            <rFont val="Tahoma"/>
            <family val="2"/>
          </rPr>
          <t xml:space="preserve">
List all, by rate component (don't group filings into Other or Misc.)</t>
        </r>
      </text>
    </comment>
    <comment ref="M8" authorId="0" shapeId="0" xr:uid="{DEAE0B94-14F2-4AFF-92D5-A5EC36D8381C}">
      <text>
        <r>
          <rPr>
            <b/>
            <sz val="9"/>
            <color indexed="81"/>
            <rFont val="Tahoma"/>
            <family val="2"/>
          </rPr>
          <t>Sieren-Smith, Bridget:</t>
        </r>
        <r>
          <rPr>
            <sz val="9"/>
            <color indexed="81"/>
            <rFont val="Tahoma"/>
            <family val="2"/>
          </rPr>
          <t xml:space="preserve">
Shade a cell grey if rate impact is not presently determinable e.g. ERRA proceeding before forecasts are available.</t>
        </r>
      </text>
    </comment>
    <comment ref="A77" authorId="0" shapeId="0" xr:uid="{B24476F7-4CD7-438C-B7AD-6F8660587E9B}">
      <text>
        <r>
          <rPr>
            <b/>
            <sz val="9"/>
            <color indexed="81"/>
            <rFont val="Tahoma"/>
            <family val="2"/>
          </rPr>
          <t>Sieren-Smith, Bridget:</t>
        </r>
        <r>
          <rPr>
            <sz val="9"/>
            <color indexed="81"/>
            <rFont val="Tahoma"/>
            <family val="2"/>
          </rPr>
          <t xml:space="preserve">
List all, by rate component (don't group filings into Other or Misc.)</t>
        </r>
      </text>
    </comment>
    <comment ref="M77" authorId="0" shapeId="0" xr:uid="{8267EE76-0C4B-4D0C-AA09-E951B81F50F4}">
      <text>
        <r>
          <rPr>
            <b/>
            <sz val="9"/>
            <color indexed="81"/>
            <rFont val="Tahoma"/>
            <family val="2"/>
          </rPr>
          <t>Sieren-Smith, Bridget:</t>
        </r>
        <r>
          <rPr>
            <sz val="9"/>
            <color indexed="81"/>
            <rFont val="Tahoma"/>
            <family val="2"/>
          </rPr>
          <t xml:space="preserve">
Shade a cell grey if rate impact is not presently determinable e.g. ERRA proceeding before forecasts are available.</t>
        </r>
      </text>
    </comment>
    <comment ref="A112" authorId="0" shapeId="0" xr:uid="{3C245EB6-4699-4516-875F-19D387B181D3}">
      <text>
        <r>
          <rPr>
            <b/>
            <sz val="9"/>
            <color indexed="81"/>
            <rFont val="Tahoma"/>
            <family val="2"/>
          </rPr>
          <t>Sieren-Smith, Bridget:</t>
        </r>
        <r>
          <rPr>
            <sz val="9"/>
            <color indexed="81"/>
            <rFont val="Tahoma"/>
            <family val="2"/>
          </rPr>
          <t xml:space="preserve">
List all, by rate component (don't group filings into Other or Misc.)</t>
        </r>
      </text>
    </comment>
    <comment ref="M112" authorId="0" shapeId="0" xr:uid="{90C376DB-E3FD-4E0B-98BC-36AFBE0F209D}">
      <text>
        <r>
          <rPr>
            <b/>
            <sz val="9"/>
            <color indexed="81"/>
            <rFont val="Tahoma"/>
            <family val="2"/>
          </rPr>
          <t>Sieren-Smith, Bridget:</t>
        </r>
        <r>
          <rPr>
            <sz val="9"/>
            <color indexed="81"/>
            <rFont val="Tahoma"/>
            <family val="2"/>
          </rPr>
          <t xml:space="preserve">
Shade a cell grey if rate impact is not presently determinable e.g. ERRA proceeding before forecasts are available.</t>
        </r>
      </text>
    </comment>
  </commentList>
</comments>
</file>

<file path=xl/sharedStrings.xml><?xml version="1.0" encoding="utf-8"?>
<sst xmlns="http://schemas.openxmlformats.org/spreadsheetml/2006/main" count="465" uniqueCount="229">
  <si>
    <t>Annual Period 2023</t>
  </si>
  <si>
    <t>Reporting Date: Q4 2023</t>
  </si>
  <si>
    <t>August 1, 2022</t>
  </si>
  <si>
    <t>January 1, 2023</t>
  </si>
  <si>
    <t>August 1, 2023</t>
  </si>
  <si>
    <t>September 1, 2023</t>
  </si>
  <si>
    <t>January 1, 2024</t>
  </si>
  <si>
    <t>4639-G</t>
  </si>
  <si>
    <t>4693-G</t>
  </si>
  <si>
    <t>4781-G</t>
  </si>
  <si>
    <t>4792-G</t>
  </si>
  <si>
    <t>4823-G - Preliminary AGT</t>
  </si>
  <si>
    <t>Filing Description</t>
  </si>
  <si>
    <t>Authority for Revenue Requirement</t>
  </si>
  <si>
    <t xml:space="preserve">Authorized Revenue Requirement       ($000) </t>
  </si>
  <si>
    <t>Revenue Recovery Mechanism/Allocation</t>
  </si>
  <si>
    <t xml:space="preserve">Balancing Account </t>
  </si>
  <si>
    <t>Safety Affordability Reliability Proceedings</t>
  </si>
  <si>
    <t>General Rate Case</t>
  </si>
  <si>
    <t>D. 20-12-005/ Proposed Decision (2024)</t>
  </si>
  <si>
    <t>Distribution</t>
  </si>
  <si>
    <t>General Rate Case - Gas Distribution Late Implementation</t>
  </si>
  <si>
    <t>Proposed Decision 2024</t>
  </si>
  <si>
    <t>N</t>
  </si>
  <si>
    <t>Pension Contribution - Distribution</t>
  </si>
  <si>
    <t>D.09-09-020</t>
  </si>
  <si>
    <t>Pension Contribution - GT&amp;S Core</t>
  </si>
  <si>
    <t>Core - ECPT</t>
  </si>
  <si>
    <t>Pension Contribution - GT&amp;S NonCore (LT)</t>
  </si>
  <si>
    <t>Noncore (No-BB/EG-BB)-ECPT</t>
  </si>
  <si>
    <t>Pension Contribution - GT&amp;S Noncore (BB&amp; Storage)</t>
  </si>
  <si>
    <t>Noncore - ECPT</t>
  </si>
  <si>
    <t>Cost of Capital</t>
  </si>
  <si>
    <t>D.19-12-056</t>
  </si>
  <si>
    <t>GT&amp;S (excluding costs recovered through Core Procurement)</t>
  </si>
  <si>
    <t>Late Implementation (Transmission Undercollection, Capital Audit, GRC Track II, WGSC( in 2024 only to tie to AGT))</t>
  </si>
  <si>
    <t>D.22-07-007/ Proposed Decision (Undercollection and GRC Track II)/ WGSC</t>
  </si>
  <si>
    <t>ECPT</t>
  </si>
  <si>
    <t>Local Transmission</t>
  </si>
  <si>
    <t>D. 19-09-025/ Proposed Decision</t>
  </si>
  <si>
    <t>ECPT (No BB)</t>
  </si>
  <si>
    <t>Customer Access Charge</t>
  </si>
  <si>
    <t>CAC Allocation</t>
  </si>
  <si>
    <t>Unbundled</t>
  </si>
  <si>
    <t>ECPT-All</t>
  </si>
  <si>
    <t>GT&amp;S Balancing Accounts - LT (excludes BB)</t>
  </si>
  <si>
    <t>Y</t>
  </si>
  <si>
    <t>GT&amp;S Balancing Accounts - Non-LT (all customers pay)</t>
  </si>
  <si>
    <t>CFCA - Distribution Cost Subaccount</t>
  </si>
  <si>
    <t>Preliminary Statement  F</t>
  </si>
  <si>
    <t>CFCA - Core Cost Subaccount</t>
  </si>
  <si>
    <t>CFCA - AB32 ARB COI</t>
  </si>
  <si>
    <t>ECPT (Certain Covered Entities)</t>
  </si>
  <si>
    <t>NCA - Noncore Subaccount</t>
  </si>
  <si>
    <t>Preliminary Statement  J</t>
  </si>
  <si>
    <t>NCA - Distribution Sub</t>
  </si>
  <si>
    <t>NCA - AB32 ARB COI</t>
  </si>
  <si>
    <t>NCA - Local Transmission Subaccount</t>
  </si>
  <si>
    <t>ECPT (Noncore)</t>
  </si>
  <si>
    <t>GT&amp;S Audit - Noncore Storage</t>
  </si>
  <si>
    <t>Core Brokerage Fee Balancing Account</t>
  </si>
  <si>
    <t>Preliminary Statement  U</t>
  </si>
  <si>
    <t>Hazardous Substance Materials (HSM) *</t>
  </si>
  <si>
    <t>Preliminary Statement  AN</t>
  </si>
  <si>
    <t xml:space="preserve">Balancing Charge Account </t>
  </si>
  <si>
    <t>Preliminary Statement  L</t>
  </si>
  <si>
    <t>CFCA - NGSS Enduser Dist. Sub Acct Recovery</t>
  </si>
  <si>
    <t>Core - Distribution</t>
  </si>
  <si>
    <t>CFCA/NCA - NGSS Enduser Sub Acct Recovery</t>
  </si>
  <si>
    <t>Preliminary Statement  J/F</t>
  </si>
  <si>
    <t>NCA - NGSS Enduser Sub Acct Recovery</t>
  </si>
  <si>
    <t>Adjust. Mechanism Costs Determined Other Proceedings</t>
  </si>
  <si>
    <t>Preliminary Statement  CO</t>
  </si>
  <si>
    <t>50 Core/50 Noncore - ECPT</t>
  </si>
  <si>
    <t>Percentage of Income Payment Plan Bal Acct</t>
  </si>
  <si>
    <t>Preliminary Statement  FU</t>
  </si>
  <si>
    <t>GT&amp;S Revenue Sharing Mechanism</t>
  </si>
  <si>
    <t>Preliminary Statement  CP</t>
  </si>
  <si>
    <t>CA Solar Thermal Program Memo Account</t>
  </si>
  <si>
    <t>Preliminary Statement  CA</t>
  </si>
  <si>
    <t>ECPT (excludes CARE/FERA, EG, Whsl customers)</t>
  </si>
  <si>
    <t>Non-Tariffed Products and Services</t>
  </si>
  <si>
    <t>Preliminary Statement  BT</t>
  </si>
  <si>
    <t>Core Distribution</t>
  </si>
  <si>
    <t>Risk Transfer Balancing Account (RTBA)</t>
  </si>
  <si>
    <t>Preliminary Statement  FK</t>
  </si>
  <si>
    <t>Wildfire Mitigation Balancing Account (WMBA)</t>
  </si>
  <si>
    <t>D.20-12-005/Preliminary Statement  FL</t>
  </si>
  <si>
    <t>New Environmental Regulations Balancing Account(Distribution)</t>
  </si>
  <si>
    <t>Preliminary Statement  DZ</t>
  </si>
  <si>
    <t>WEMA (2022)/2020 Wildfire Mitigation and Catastrophic Events (Distribution)(2023)</t>
  </si>
  <si>
    <t>D.23-02-017</t>
  </si>
  <si>
    <t>WEMA (2022)/2020 Wildfire Mitigation and Catastrophic Events (Transmission) (2023)</t>
  </si>
  <si>
    <t>Residential Uncollectibles Balancing Account</t>
  </si>
  <si>
    <t>D.20-12-005</t>
  </si>
  <si>
    <t>Property Sales</t>
  </si>
  <si>
    <t>D.21-08-027/AL 4538-G-A</t>
  </si>
  <si>
    <t>Santa Nella Balancing Account</t>
  </si>
  <si>
    <t>Preliminary Statement FY</t>
  </si>
  <si>
    <t>RF&amp;U</t>
  </si>
  <si>
    <t xml:space="preserve">   Subtotal Safety Affordability Reliability</t>
  </si>
  <si>
    <t>Public Policy Proceedings</t>
  </si>
  <si>
    <t>AB 32: Cap &amp; Trade/GHG</t>
  </si>
  <si>
    <t>D.15-10-032/D.18-03-017/SB 1477</t>
  </si>
  <si>
    <t>100% Residential</t>
  </si>
  <si>
    <t>GHG Operational Costs</t>
  </si>
  <si>
    <t>D.15-10-032/D.18-03-017</t>
  </si>
  <si>
    <t xml:space="preserve">ECPT </t>
  </si>
  <si>
    <t>GHG Compliance Costs</t>
  </si>
  <si>
    <t>ECPT (excludes Covered Entities 3 yr avg vol)</t>
  </si>
  <si>
    <t>CPUC Fee</t>
  </si>
  <si>
    <t>Preliminary Statement O</t>
  </si>
  <si>
    <t>ECPT (reduced EG volumes; excludes WHSL)</t>
  </si>
  <si>
    <t>SGIP</t>
  </si>
  <si>
    <t>SB 700/D.17-04-017</t>
  </si>
  <si>
    <t>Direct Benefits - 3 year average</t>
  </si>
  <si>
    <t>Mobilehome Park Balancing Account</t>
  </si>
  <si>
    <t>Preliminary Statement DB</t>
  </si>
  <si>
    <t>Distribtion</t>
  </si>
  <si>
    <t xml:space="preserve">CEE Incentive Recovery Account - Gas     </t>
  </si>
  <si>
    <t>Preliminary Statement Y</t>
  </si>
  <si>
    <t>Direct Allocation Method</t>
  </si>
  <si>
    <t xml:space="preserve">Energy Efficiency </t>
  </si>
  <si>
    <t>D.18-05-041/D.15-10-028</t>
  </si>
  <si>
    <t>Energy Savings Assistance Program (ESA)</t>
  </si>
  <si>
    <t>D.21-06-015/D.20-12-005</t>
  </si>
  <si>
    <t>Direct Allocation Method 100% Residential</t>
  </si>
  <si>
    <t>Research Development and Demonstration</t>
  </si>
  <si>
    <t>AL 4519-G-A</t>
  </si>
  <si>
    <t xml:space="preserve">CARE Administrative Expense  </t>
  </si>
  <si>
    <t>ECPT (non-CARE)</t>
  </si>
  <si>
    <t>CARE Shortfall in Rates</t>
  </si>
  <si>
    <t>ECPT (excludes CARE)</t>
  </si>
  <si>
    <t>BOE/CPUC Gas Surcharge Administration Costs</t>
  </si>
  <si>
    <t>Marketing, Education &amp; Outreach (ME&amp;O)</t>
  </si>
  <si>
    <t>D.19-01-005</t>
  </si>
  <si>
    <t>PPP-Energy Efficiency BA</t>
  </si>
  <si>
    <t>PPP-Energy Savings Assistance Program BA</t>
  </si>
  <si>
    <t>Preliminary Statement Y/D.17-12-009</t>
  </si>
  <si>
    <t>PPP-RD&amp;D BA</t>
  </si>
  <si>
    <t>Preliminary Statement BI</t>
  </si>
  <si>
    <t>CARE BA</t>
  </si>
  <si>
    <t>Preliminary Statement V</t>
  </si>
  <si>
    <t>Core Capacity</t>
  </si>
  <si>
    <t>D.19-09-025/Other</t>
  </si>
  <si>
    <t>Unadjusted Average Year January</t>
  </si>
  <si>
    <t>Core Procurement</t>
  </si>
  <si>
    <t>D. 97-10-065</t>
  </si>
  <si>
    <t>Core Storage</t>
  </si>
  <si>
    <t>D. 19-09-025</t>
  </si>
  <si>
    <t>Unadjusted Cold Year Winter Season</t>
  </si>
  <si>
    <t>Core Brokerage Fee</t>
  </si>
  <si>
    <t>GCAP D.19-10-036</t>
  </si>
  <si>
    <t>ECPT (Core only)</t>
  </si>
  <si>
    <t>Core Brokerage Fee Credit</t>
  </si>
  <si>
    <t xml:space="preserve">   Subtotal Public Policy </t>
  </si>
  <si>
    <t>Total Authorized Revenue</t>
  </si>
  <si>
    <t>PPP as approved in AL 4675-G for 2023/ As filed in AL 4822-G for 2024</t>
  </si>
  <si>
    <t>Current Revenue Requirement ($000):</t>
  </si>
  <si>
    <t>Current Revenue Requirement Effective:</t>
  </si>
  <si>
    <t>Approved Application(s), Implemented Since Jan 1 or To Be Implemented</t>
  </si>
  <si>
    <t>Proceeding</t>
  </si>
  <si>
    <t>Authorized Revenue Requirement ($000)</t>
  </si>
  <si>
    <t>Revenue Recovery Mechanism</t>
  </si>
  <si>
    <t>Allocation Methodology (Select from Drop-down menu)</t>
  </si>
  <si>
    <t>Authorized Revenue Requirement ($000) - Breakout by Year</t>
  </si>
  <si>
    <t>Existing or New Item (if existing, use delta from prior for rate impact)</t>
  </si>
  <si>
    <t>Summary Incremental Authorized</t>
  </si>
  <si>
    <t>Existing</t>
  </si>
  <si>
    <t>General Rate Case - Undercollection</t>
  </si>
  <si>
    <t>ECPT - Core only</t>
  </si>
  <si>
    <t>ECPT - Noncore only</t>
  </si>
  <si>
    <t>D.22-07-007</t>
  </si>
  <si>
    <t>ECPT - ALL</t>
  </si>
  <si>
    <t>SF General Office Sale</t>
  </si>
  <si>
    <t>New</t>
  </si>
  <si>
    <t>Wildfie Gas &amp; Safety Costs (Distribution)</t>
  </si>
  <si>
    <t>In Oct AGT rates</t>
  </si>
  <si>
    <t>Wildfire Mitigation and Catastrophic Event Memorandum Account (WMCE) (Distribution)</t>
  </si>
  <si>
    <t>Wildfire Mitigation and Catastrophic Event Memorandum Account (WMCE) (Transmission)</t>
  </si>
  <si>
    <t>Total</t>
  </si>
  <si>
    <t>check</t>
  </si>
  <si>
    <t>Hold flat</t>
  </si>
  <si>
    <t>CPUC Fee Allocation</t>
  </si>
  <si>
    <t>SGIP allocation</t>
  </si>
  <si>
    <t>EE</t>
  </si>
  <si>
    <t>ESA</t>
  </si>
  <si>
    <t>2022-2025 based on D. 21-06-015</t>
  </si>
  <si>
    <t>PPP ECPT</t>
  </si>
  <si>
    <t>2022-2025 based on D.21-06-015</t>
  </si>
  <si>
    <t>Core Procurement (Intrastate Volumetric and Capacity)</t>
  </si>
  <si>
    <t>Capacity Allocation (Procurement)</t>
  </si>
  <si>
    <t>Core Procurement (Other)</t>
  </si>
  <si>
    <t>ECPT - Core only  (Procurement)</t>
  </si>
  <si>
    <t>Storage Allocation  (Procurement)</t>
  </si>
  <si>
    <t>The Core Brokerage Fee is part of the distribution revenue requirement.  In transportation the RRQ is reduced and then it is recovered via the customers that pay PG&amp;E procurement rates.</t>
  </si>
  <si>
    <t xml:space="preserve">Balancing Account Balances frozen at current 2023 values </t>
  </si>
  <si>
    <t>Public Purpose Program</t>
  </si>
  <si>
    <t>Total Approved, Implemented Since Jan 1 or To Be Implemented</t>
  </si>
  <si>
    <t>Pending Application(s), Not Yet Approved</t>
  </si>
  <si>
    <t>Summary Incremental Authorized + Pending</t>
  </si>
  <si>
    <t>Basis of Revenue Requirement Forecast: Application Amended Application, Ammended Testimony, Proposed Settlement Agreement, Proposed Decision</t>
  </si>
  <si>
    <t>Proposed Revenue Requirement ($000)</t>
  </si>
  <si>
    <t>Proposed Revenue Recovery Mechanism</t>
  </si>
  <si>
    <t>Allocation Methodology</t>
  </si>
  <si>
    <t>Projected Authorized Revenue Requirement ($000) - Breakout by Year</t>
  </si>
  <si>
    <t>Change in Projected Authorized  Revenue Requirement ($000) for Rate Impact - Breakout by Year (if cell is shaded grey, rate impact is not presently determinable)</t>
  </si>
  <si>
    <t>Include in Impact</t>
  </si>
  <si>
    <t>Wildfire Gas and Safety Costs (Distribution)</t>
  </si>
  <si>
    <t>A.23-06-008</t>
  </si>
  <si>
    <t>Application</t>
  </si>
  <si>
    <t>Wildfire Gas and Safety Costs (Transmission)</t>
  </si>
  <si>
    <t>2022 Wildfire Mitigation and Catastrophic Events</t>
  </si>
  <si>
    <t>A.22-12-009</t>
  </si>
  <si>
    <t>Cost of Capital (ACCAM) Distribution)</t>
  </si>
  <si>
    <t>Cost of Capital (ACCAM) (Transmission)</t>
  </si>
  <si>
    <t>Merced Dairy Biomethane Pilot Reasonableness Review</t>
  </si>
  <si>
    <t>A.23-04-005</t>
  </si>
  <si>
    <t>Total Pending, Filed but not Approved</t>
  </si>
  <si>
    <t>Applications Projected to be Filed, Next 12 Months</t>
  </si>
  <si>
    <t>Estimated Filing Date</t>
  </si>
  <si>
    <t>Filing Basis</t>
  </si>
  <si>
    <t>Non-CPUC Jurisdictional Proceedings</t>
  </si>
  <si>
    <t>** Recurring programs funding assumed to be flat at current levels</t>
  </si>
  <si>
    <t>ECPT - 50% Core / 50% Noncore</t>
  </si>
  <si>
    <t>2023 GTS - Inventory Management</t>
  </si>
  <si>
    <t>User Defined 1</t>
  </si>
  <si>
    <t>User Defined 2</t>
  </si>
  <si>
    <t>User Defined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</si>
</sst>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5" formatCode="&quot;$&quot;#,##0_);\(&quot;$&quot;#,##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;@"/>
    <numFmt numFmtId="165" formatCode="0.0"/>
    <numFmt numFmtId="166" formatCode="_(* #,##0_);_(* \(#,##0\);_(* &quot;-&quot;??_);_(@_)"/>
    <numFmt numFmtId="167" formatCode="_(&quot;$&quot;* #,##0_);_(&quot;$&quot;* \(#,##0\);_(&quot;$&quot;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2"/>
      <name val="Calibri"/>
      <family val="2"/>
      <scheme val="minor"/>
    </font>
    <font>
      <sz val="9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8" tint="0.7999816888943144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66">
    <xf numFmtId="0" fontId="0" fillId="0" borderId="0" xfId="0"/>
    <xf numFmtId="164" fontId="0" fillId="0" borderId="0" xfId="0" applyNumberFormat="1" applyAlignment="1">
      <alignment horizontal="left"/>
    </xf>
    <xf numFmtId="164" fontId="0" fillId="0" borderId="0" xfId="0" applyNumberFormat="1"/>
    <xf numFmtId="0" fontId="0" fillId="2" borderId="0" xfId="0" applyFill="1"/>
    <xf numFmtId="0" fontId="2" fillId="0" borderId="0" xfId="0" applyFont="1"/>
    <xf numFmtId="49" fontId="0" fillId="3" borderId="0" xfId="0" applyNumberFormat="1" applyFill="1"/>
    <xf numFmtId="49" fontId="0" fillId="0" borderId="0" xfId="0" applyNumberFormat="1" applyAlignment="1">
      <alignment horizontal="left"/>
    </xf>
    <xf numFmtId="0" fontId="0" fillId="3" borderId="1" xfId="0" applyFill="1" applyBorder="1"/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0" xfId="0" applyAlignment="1">
      <alignment wrapText="1"/>
    </xf>
    <xf numFmtId="3" fontId="0" fillId="0" borderId="0" xfId="0" applyNumberFormat="1"/>
    <xf numFmtId="44" fontId="0" fillId="0" borderId="0" xfId="0" applyNumberFormat="1"/>
    <xf numFmtId="5" fontId="0" fillId="0" borderId="0" xfId="0" applyNumberFormat="1"/>
    <xf numFmtId="5" fontId="0" fillId="0" borderId="0" xfId="0" applyNumberFormat="1" applyAlignment="1">
      <alignment wrapText="1"/>
    </xf>
    <xf numFmtId="44" fontId="0" fillId="0" borderId="0" xfId="2" applyFont="1" applyFill="1"/>
    <xf numFmtId="41" fontId="0" fillId="0" borderId="0" xfId="0" applyNumberFormat="1"/>
    <xf numFmtId="0" fontId="0" fillId="0" borderId="1" xfId="0" applyBorder="1"/>
    <xf numFmtId="3" fontId="0" fillId="0" borderId="1" xfId="0" applyNumberFormat="1" applyBorder="1"/>
    <xf numFmtId="3" fontId="2" fillId="0" borderId="0" xfId="0" applyNumberFormat="1" applyFont="1"/>
    <xf numFmtId="5" fontId="3" fillId="0" borderId="0" xfId="0" applyNumberFormat="1" applyFont="1"/>
    <xf numFmtId="3" fontId="0" fillId="0" borderId="0" xfId="3" applyNumberFormat="1" applyFont="1" applyFill="1" applyBorder="1" applyProtection="1">
      <protection locked="0"/>
    </xf>
    <xf numFmtId="5" fontId="0" fillId="0" borderId="1" xfId="0" applyNumberFormat="1" applyBorder="1"/>
    <xf numFmtId="3" fontId="2" fillId="0" borderId="6" xfId="0" applyNumberFormat="1" applyFont="1" applyBorder="1"/>
    <xf numFmtId="165" fontId="0" fillId="0" borderId="0" xfId="0" applyNumberFormat="1"/>
    <xf numFmtId="37" fontId="0" fillId="0" borderId="0" xfId="0" applyNumberFormat="1"/>
    <xf numFmtId="49" fontId="0" fillId="0" borderId="0" xfId="0" applyNumberFormat="1"/>
    <xf numFmtId="0" fontId="3" fillId="0" borderId="0" xfId="0" applyFont="1"/>
    <xf numFmtId="164" fontId="3" fillId="0" borderId="0" xfId="0" applyNumberFormat="1" applyFont="1"/>
    <xf numFmtId="37" fontId="3" fillId="0" borderId="0" xfId="0" applyNumberFormat="1" applyFont="1"/>
    <xf numFmtId="0" fontId="5" fillId="0" borderId="0" xfId="0" applyFont="1"/>
    <xf numFmtId="3" fontId="5" fillId="0" borderId="0" xfId="0" applyNumberFormat="1" applyFont="1"/>
    <xf numFmtId="17" fontId="3" fillId="0" borderId="0" xfId="0" applyNumberFormat="1" applyFont="1"/>
    <xf numFmtId="3" fontId="5" fillId="0" borderId="0" xfId="0" applyNumberFormat="1" applyFont="1" applyAlignment="1">
      <alignment horizontal="right"/>
    </xf>
    <xf numFmtId="0" fontId="6" fillId="0" borderId="4" xfId="0" applyFont="1" applyBorder="1" applyAlignment="1">
      <alignment horizontal="center" vertical="center"/>
    </xf>
    <xf numFmtId="0" fontId="3" fillId="0" borderId="4" xfId="0" applyFont="1" applyBorder="1"/>
    <xf numFmtId="0" fontId="3" fillId="0" borderId="4" xfId="0" applyFont="1" applyBorder="1" applyAlignment="1">
      <alignment wrapText="1"/>
    </xf>
    <xf numFmtId="0" fontId="3" fillId="0" borderId="4" xfId="0" applyFont="1" applyBorder="1" applyAlignment="1">
      <alignment horizontal="left" wrapText="1"/>
    </xf>
    <xf numFmtId="0" fontId="3" fillId="0" borderId="1" xfId="0" applyFont="1" applyBorder="1"/>
    <xf numFmtId="166" fontId="3" fillId="0" borderId="0" xfId="0" applyNumberFormat="1" applyFont="1"/>
    <xf numFmtId="43" fontId="3" fillId="0" borderId="0" xfId="1" applyFont="1" applyFill="1"/>
    <xf numFmtId="166" fontId="3" fillId="0" borderId="0" xfId="1" applyNumberFormat="1" applyFont="1" applyFill="1" applyBorder="1"/>
    <xf numFmtId="166" fontId="3" fillId="0" borderId="0" xfId="1" applyNumberFormat="1" applyFont="1" applyFill="1"/>
    <xf numFmtId="0" fontId="3" fillId="0" borderId="0" xfId="0" applyFont="1" applyAlignment="1">
      <alignment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/>
    </xf>
    <xf numFmtId="3" fontId="7" fillId="0" borderId="0" xfId="0" applyNumberFormat="1" applyFont="1" applyAlignment="1">
      <alignment horizontal="center"/>
    </xf>
    <xf numFmtId="5" fontId="7" fillId="0" borderId="0" xfId="1" applyNumberFormat="1" applyFont="1" applyFill="1" applyBorder="1" applyAlignment="1">
      <alignment horizontal="center"/>
    </xf>
    <xf numFmtId="3" fontId="3" fillId="0" borderId="0" xfId="0" applyNumberFormat="1" applyFont="1"/>
    <xf numFmtId="167" fontId="3" fillId="0" borderId="0" xfId="2" applyNumberFormat="1" applyFont="1" applyFill="1"/>
    <xf numFmtId="41" fontId="3" fillId="0" borderId="0" xfId="1" applyNumberFormat="1" applyFont="1" applyFill="1" applyBorder="1"/>
    <xf numFmtId="5" fontId="5" fillId="0" borderId="0" xfId="0" applyNumberFormat="1" applyFont="1"/>
    <xf numFmtId="3" fontId="5" fillId="0" borderId="6" xfId="0" applyNumberFormat="1" applyFont="1" applyBorder="1"/>
    <xf numFmtId="0" fontId="6" fillId="0" borderId="0" xfId="0" applyFont="1" applyAlignment="1">
      <alignment horizontal="center" vertical="center"/>
    </xf>
    <xf numFmtId="0" fontId="3" fillId="0" borderId="1" xfId="0" applyFont="1" applyBorder="1" applyAlignment="1">
      <alignment wrapText="1"/>
    </xf>
    <xf numFmtId="0" fontId="3" fillId="0" borderId="0" xfId="0" applyFont="1" applyAlignment="1">
      <alignment horizontal="left" wrapText="1"/>
    </xf>
    <xf numFmtId="41" fontId="3" fillId="0" borderId="0" xfId="0" applyNumberFormat="1" applyFont="1"/>
    <xf numFmtId="0" fontId="3" fillId="0" borderId="0" xfId="0" applyFont="1" applyAlignment="1">
      <alignment horizontal="left"/>
    </xf>
    <xf numFmtId="41" fontId="3" fillId="0" borderId="0" xfId="0" applyNumberFormat="1" applyFont="1" applyAlignment="1">
      <alignment horizontal="center"/>
    </xf>
    <xf numFmtId="37" fontId="3" fillId="0" borderId="0" xfId="0" applyNumberFormat="1" applyFont="1" applyAlignment="1">
      <alignment wrapText="1"/>
    </xf>
    <xf numFmtId="166" fontId="3" fillId="0" borderId="0" xfId="1" applyNumberFormat="1" applyFont="1" applyFill="1" applyAlignment="1">
      <alignment horizontal="center"/>
    </xf>
    <xf numFmtId="43" fontId="3" fillId="0" borderId="0" xfId="0" applyNumberFormat="1" applyFont="1"/>
    <xf numFmtId="37" fontId="5" fillId="0" borderId="6" xfId="0" applyNumberFormat="1" applyFont="1" applyBorder="1"/>
    <xf numFmtId="49" fontId="3" fillId="0" borderId="0" xfId="0" applyNumberFormat="1" applyFont="1" applyAlignment="1">
      <alignment horizontal="left"/>
    </xf>
  </cellXfs>
  <cellStyles count="4">
    <cellStyle name="_x0010_“+ˆÉ•?pý¤" xfId="3" xr:uid="{4F4F0AD8-1965-4280-9527-628AE17B23C4}"/>
    <cellStyle name="Comma" xfId="1" builtinId="3"/>
    <cellStyle name="Currency" xfId="2" builtinId="4"/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airfield03\Rates\DOCUME~1\hcl2\LOCALS~1\Temp\7_00rp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 of C"/>
      <sheetName val="data"/>
      <sheetName val="BCAP balances"/>
      <sheetName val="R@PRsuperseded"/>
      <sheetName val="New Rates"/>
      <sheetName val="New Rates(2)"/>
      <sheetName val="Total Gas"/>
      <sheetName val="Core PGA"/>
      <sheetName val="Core GFCA"/>
      <sheetName val="Noncore GFCA"/>
      <sheetName val="CEE&amp;Other Gas"/>
      <sheetName val="cfca base"/>
      <sheetName val="nfca history"/>
      <sheetName val="Sheet1"/>
      <sheetName val="vin1096f"/>
      <sheetName val="NFCA Feb 96"/>
      <sheetName val="Assumptions"/>
      <sheetName val="Sheet2"/>
      <sheetName val="Module1"/>
    </sheetNames>
    <sheetDataSet>
      <sheetData sheetId="0" refreshError="1"/>
      <sheetData sheetId="1" refreshError="1">
        <row r="3">
          <cell r="E3">
            <v>150146.65218999999</v>
          </cell>
        </row>
        <row r="55">
          <cell r="E55">
            <v>150146.65218999999</v>
          </cell>
          <cell r="F55">
            <v>89006.942930000005</v>
          </cell>
          <cell r="G55">
            <v>128599.29273</v>
          </cell>
          <cell r="H55">
            <v>138426.86262</v>
          </cell>
          <cell r="I55">
            <v>197028.75005999999</v>
          </cell>
          <cell r="J55">
            <v>243890.39474000002</v>
          </cell>
          <cell r="K55">
            <v>291274.65383999998</v>
          </cell>
          <cell r="L55">
            <v>355412.85131</v>
          </cell>
          <cell r="M55">
            <v>405986.57304000005</v>
          </cell>
          <cell r="N55">
            <v>428205.34039999999</v>
          </cell>
          <cell r="O55">
            <v>428715.60281000001</v>
          </cell>
          <cell r="P55">
            <v>313128.86986999999</v>
          </cell>
          <cell r="Q55">
            <v>218906.93225000001</v>
          </cell>
          <cell r="R55">
            <v>168034.27403</v>
          </cell>
          <cell r="S55">
            <v>168456.33147</v>
          </cell>
          <cell r="T55">
            <v>202612.58903999999</v>
          </cell>
          <cell r="U55">
            <v>239845.25811000002</v>
          </cell>
          <cell r="V55">
            <v>279051.22151999996</v>
          </cell>
          <cell r="W55">
            <v>334090.73125999997</v>
          </cell>
          <cell r="X55">
            <v>397144.72742000001</v>
          </cell>
          <cell r="Y55">
            <v>442788.94047000003</v>
          </cell>
          <cell r="Z55">
            <v>468023.8762</v>
          </cell>
          <cell r="AA55">
            <v>435130.84737999999</v>
          </cell>
          <cell r="AB55">
            <v>352099.14342000004</v>
          </cell>
          <cell r="AC55">
            <v>263730.81997000001</v>
          </cell>
          <cell r="AD55">
            <v>219775.37659999999</v>
          </cell>
          <cell r="AE55">
            <v>227980.47044999999</v>
          </cell>
          <cell r="AF55">
            <v>243263.3216</v>
          </cell>
          <cell r="AG55">
            <v>270363.47612999997</v>
          </cell>
          <cell r="AH55">
            <v>325487.2415</v>
          </cell>
          <cell r="AI55">
            <v>370456.90174999996</v>
          </cell>
          <cell r="AJ55">
            <v>422637.9260199999</v>
          </cell>
          <cell r="AK55">
            <v>480038</v>
          </cell>
          <cell r="AL55">
            <v>508971</v>
          </cell>
          <cell r="AM55">
            <v>396390</v>
          </cell>
          <cell r="AN55">
            <v>326514</v>
          </cell>
          <cell r="AO55">
            <v>207402</v>
          </cell>
          <cell r="AP55">
            <v>223659</v>
          </cell>
          <cell r="AQ55">
            <v>192410</v>
          </cell>
          <cell r="AR55">
            <v>179205</v>
          </cell>
          <cell r="AS55">
            <v>230076</v>
          </cell>
          <cell r="AT55">
            <v>268571</v>
          </cell>
          <cell r="AU55">
            <v>302954</v>
          </cell>
          <cell r="AV55">
            <v>377975</v>
          </cell>
          <cell r="AW55">
            <v>427662</v>
          </cell>
          <cell r="AX55">
            <v>469539</v>
          </cell>
          <cell r="AY55">
            <v>471349</v>
          </cell>
          <cell r="AZ55">
            <v>431489</v>
          </cell>
          <cell r="BA55">
            <v>383036</v>
          </cell>
          <cell r="BB55">
            <v>356284</v>
          </cell>
          <cell r="BC55">
            <v>343955</v>
          </cell>
          <cell r="BD55">
            <v>363850</v>
          </cell>
          <cell r="BE55">
            <v>393225</v>
          </cell>
          <cell r="BF55">
            <v>426452</v>
          </cell>
          <cell r="BG55">
            <v>470380</v>
          </cell>
          <cell r="BH55">
            <v>516569</v>
          </cell>
          <cell r="BI55">
            <v>525315</v>
          </cell>
          <cell r="BJ55">
            <v>542336</v>
          </cell>
          <cell r="BK55">
            <v>534353</v>
          </cell>
          <cell r="BL55">
            <v>486367</v>
          </cell>
        </row>
        <row r="56">
          <cell r="E56">
            <v>-46425.339240000001</v>
          </cell>
          <cell r="F56">
            <v>-72853.309280000001</v>
          </cell>
          <cell r="G56">
            <v>-101344.10268000001</v>
          </cell>
          <cell r="H56">
            <v>-87542.503599999996</v>
          </cell>
          <cell r="I56">
            <v>-111345.40132999999</v>
          </cell>
          <cell r="J56">
            <v>-119086.44989</v>
          </cell>
          <cell r="K56">
            <v>-124584.27777</v>
          </cell>
          <cell r="L56">
            <v>-144175.61079000001</v>
          </cell>
          <cell r="M56">
            <v>-145735.71591</v>
          </cell>
          <cell r="N56">
            <v>-130231.59923000001</v>
          </cell>
          <cell r="O56">
            <v>-111798.20554000001</v>
          </cell>
          <cell r="P56">
            <v>-93990.965750000003</v>
          </cell>
          <cell r="Q56">
            <v>-76526.605349999998</v>
          </cell>
          <cell r="R56">
            <v>-75379.402069999996</v>
          </cell>
          <cell r="S56">
            <v>-86580.090939999995</v>
          </cell>
          <cell r="T56">
            <v>-75645.937749999997</v>
          </cell>
          <cell r="U56">
            <v>-79058.454169999997</v>
          </cell>
          <cell r="V56">
            <v>-76813.051829999997</v>
          </cell>
          <cell r="W56">
            <v>-74247.918560000006</v>
          </cell>
          <cell r="X56">
            <v>-63550.339599999999</v>
          </cell>
          <cell r="Y56">
            <v>-59185.350559999999</v>
          </cell>
          <cell r="Z56">
            <v>-59839.504359999999</v>
          </cell>
          <cell r="AA56">
            <v>-48029.682079999999</v>
          </cell>
          <cell r="AB56">
            <v>-16567.955839999999</v>
          </cell>
          <cell r="AC56">
            <v>-4107.9746599999999</v>
          </cell>
          <cell r="AD56">
            <v>15314.754779999999</v>
          </cell>
          <cell r="AE56">
            <v>46850.182930000003</v>
          </cell>
          <cell r="AF56">
            <v>35825.314630000001</v>
          </cell>
          <cell r="AG56">
            <v>35143.86636</v>
          </cell>
          <cell r="AH56">
            <v>34546.803509999998</v>
          </cell>
          <cell r="AI56">
            <v>35394.079640000011</v>
          </cell>
          <cell r="AJ56">
            <v>37853.695220000016</v>
          </cell>
          <cell r="AK56">
            <v>36353</v>
          </cell>
          <cell r="AL56">
            <v>19584</v>
          </cell>
          <cell r="AM56">
            <v>15730</v>
          </cell>
          <cell r="AN56">
            <v>12099</v>
          </cell>
          <cell r="AO56">
            <v>-26227</v>
          </cell>
          <cell r="AP56">
            <v>-39535</v>
          </cell>
          <cell r="AQ56">
            <v>-56824</v>
          </cell>
          <cell r="AR56">
            <v>-67883</v>
          </cell>
          <cell r="AS56">
            <v>-80189</v>
          </cell>
          <cell r="AT56">
            <v>-92090</v>
          </cell>
          <cell r="AU56">
            <v>-96428</v>
          </cell>
          <cell r="AV56">
            <v>-101690</v>
          </cell>
          <cell r="AW56">
            <v>-105396</v>
          </cell>
          <cell r="AX56">
            <v>-119678</v>
          </cell>
          <cell r="AY56">
            <v>-138632</v>
          </cell>
          <cell r="AZ56">
            <v>-155469</v>
          </cell>
          <cell r="BA56">
            <v>11278</v>
          </cell>
          <cell r="BB56">
            <v>-7644</v>
          </cell>
          <cell r="BC56">
            <v>-18746</v>
          </cell>
          <cell r="BD56">
            <v>-27263</v>
          </cell>
          <cell r="BE56">
            <v>-34714</v>
          </cell>
          <cell r="BF56">
            <v>-40962</v>
          </cell>
          <cell r="BG56">
            <v>-27853</v>
          </cell>
          <cell r="BH56">
            <v>-27813</v>
          </cell>
          <cell r="BI56">
            <v>-54561</v>
          </cell>
          <cell r="BJ56">
            <v>-58856</v>
          </cell>
          <cell r="BK56">
            <v>-63261</v>
          </cell>
          <cell r="BL56">
            <v>-78800</v>
          </cell>
        </row>
        <row r="59">
          <cell r="E59">
            <v>-46425.339240000001</v>
          </cell>
          <cell r="F59">
            <v>-72853.309280000001</v>
          </cell>
          <cell r="G59">
            <v>-101344.10268000001</v>
          </cell>
          <cell r="H59">
            <v>-87542.503599999996</v>
          </cell>
          <cell r="I59">
            <v>-111345.40132999999</v>
          </cell>
          <cell r="J59">
            <v>-119086.44989</v>
          </cell>
          <cell r="K59">
            <v>-124584.27777</v>
          </cell>
          <cell r="L59">
            <v>-144175.61079000001</v>
          </cell>
          <cell r="M59">
            <v>-145735.71591</v>
          </cell>
          <cell r="N59">
            <v>-130231.59923000001</v>
          </cell>
          <cell r="O59">
            <v>-111798.20554000001</v>
          </cell>
          <cell r="P59">
            <v>-93990.965750000003</v>
          </cell>
          <cell r="Q59">
            <v>-76526.605349999998</v>
          </cell>
          <cell r="R59">
            <v>-75379.402069999996</v>
          </cell>
          <cell r="S59">
            <v>-86580.090939999995</v>
          </cell>
          <cell r="T59">
            <v>-75645.937749999997</v>
          </cell>
          <cell r="U59">
            <v>-79058.454169999997</v>
          </cell>
          <cell r="V59">
            <v>-76813.051829999997</v>
          </cell>
          <cell r="W59">
            <v>-74247.918560000006</v>
          </cell>
          <cell r="X59">
            <v>-63550.339599999999</v>
          </cell>
          <cell r="Y59">
            <v>-59185.350559999999</v>
          </cell>
          <cell r="Z59">
            <v>-59839.504359999999</v>
          </cell>
          <cell r="AA59">
            <v>-48029.682079999999</v>
          </cell>
          <cell r="AB59">
            <v>-16567.955839999999</v>
          </cell>
          <cell r="AC59">
            <v>-4107.9746599999999</v>
          </cell>
          <cell r="AD59">
            <v>15314.754779999999</v>
          </cell>
          <cell r="AE59">
            <v>46850.182930000003</v>
          </cell>
          <cell r="AF59">
            <v>35825.314630000001</v>
          </cell>
          <cell r="AG59">
            <v>35143.86636</v>
          </cell>
          <cell r="AH59">
            <v>34546.803509999998</v>
          </cell>
          <cell r="AI59">
            <v>35394.079640000011</v>
          </cell>
          <cell r="AJ59">
            <v>37853.695220000016</v>
          </cell>
          <cell r="AK59">
            <v>36353</v>
          </cell>
          <cell r="AL59">
            <v>19584</v>
          </cell>
          <cell r="AM59">
            <v>15730</v>
          </cell>
          <cell r="AN59">
            <v>12099</v>
          </cell>
          <cell r="AO59">
            <v>-26227</v>
          </cell>
          <cell r="AP59">
            <v>-39535</v>
          </cell>
          <cell r="AQ59">
            <v>-56824</v>
          </cell>
          <cell r="AR59">
            <v>-67883</v>
          </cell>
          <cell r="AS59">
            <v>-80189</v>
          </cell>
          <cell r="AT59">
            <v>-92090</v>
          </cell>
          <cell r="AU59">
            <v>-96428</v>
          </cell>
          <cell r="AV59">
            <v>-101690</v>
          </cell>
          <cell r="AW59">
            <v>-105396</v>
          </cell>
          <cell r="AX59">
            <v>-119678</v>
          </cell>
          <cell r="AY59">
            <v>-138632</v>
          </cell>
          <cell r="AZ59">
            <v>-155469</v>
          </cell>
          <cell r="BA59">
            <v>11278</v>
          </cell>
          <cell r="BB59">
            <v>-7644</v>
          </cell>
          <cell r="BC59">
            <v>-18746</v>
          </cell>
          <cell r="BD59">
            <v>-27263</v>
          </cell>
          <cell r="BE59">
            <v>-34714</v>
          </cell>
          <cell r="BF59">
            <v>-40962</v>
          </cell>
          <cell r="BG59">
            <v>-27853</v>
          </cell>
          <cell r="BH59">
            <v>-27813</v>
          </cell>
          <cell r="BI59">
            <v>-54561</v>
          </cell>
          <cell r="BJ59">
            <v>-58856</v>
          </cell>
          <cell r="BK59">
            <v>-63261</v>
          </cell>
          <cell r="BL59">
            <v>-78800</v>
          </cell>
        </row>
        <row r="60">
          <cell r="E60">
            <v>150146.65218999999</v>
          </cell>
          <cell r="F60">
            <v>89006.942930000005</v>
          </cell>
          <cell r="G60">
            <v>128599.29273</v>
          </cell>
          <cell r="H60">
            <v>138426.86262</v>
          </cell>
          <cell r="I60">
            <v>197028.75005999999</v>
          </cell>
          <cell r="J60">
            <v>243890.39474000002</v>
          </cell>
          <cell r="K60">
            <v>291274.65383999998</v>
          </cell>
          <cell r="L60">
            <v>355412.85131</v>
          </cell>
          <cell r="M60">
            <v>405986.57304000005</v>
          </cell>
          <cell r="N60">
            <v>428205.34039999999</v>
          </cell>
          <cell r="O60">
            <v>428715.60281000001</v>
          </cell>
          <cell r="P60">
            <v>313128.86986999999</v>
          </cell>
          <cell r="Q60">
            <v>218906.93225000001</v>
          </cell>
          <cell r="R60">
            <v>168034.27403</v>
          </cell>
          <cell r="S60">
            <v>168456.33147</v>
          </cell>
          <cell r="T60">
            <v>202612.58903999999</v>
          </cell>
          <cell r="U60">
            <v>239845.25811000002</v>
          </cell>
          <cell r="V60">
            <v>279051.22151999996</v>
          </cell>
          <cell r="W60">
            <v>334090.73125999997</v>
          </cell>
          <cell r="X60">
            <v>397144.72742000001</v>
          </cell>
          <cell r="Y60">
            <v>442788.94047000003</v>
          </cell>
          <cell r="Z60">
            <v>468023.8762</v>
          </cell>
          <cell r="AA60">
            <v>435130.84737999999</v>
          </cell>
          <cell r="AB60">
            <v>352099.14342000004</v>
          </cell>
          <cell r="AC60">
            <v>263730.81997000001</v>
          </cell>
          <cell r="AD60">
            <v>219775.37659999999</v>
          </cell>
          <cell r="AE60">
            <v>227980.47044999999</v>
          </cell>
          <cell r="AF60">
            <v>243263.3216</v>
          </cell>
          <cell r="AG60">
            <v>270363.47612999997</v>
          </cell>
          <cell r="AH60">
            <v>325487.2415</v>
          </cell>
          <cell r="AI60">
            <v>370456.90174999996</v>
          </cell>
          <cell r="AJ60">
            <v>422637.9260199999</v>
          </cell>
          <cell r="AK60">
            <v>480038</v>
          </cell>
          <cell r="AL60">
            <v>508971</v>
          </cell>
          <cell r="AM60">
            <v>396390</v>
          </cell>
          <cell r="AN60">
            <v>326514</v>
          </cell>
          <cell r="AO60">
            <v>207402</v>
          </cell>
          <cell r="AP60">
            <v>223659</v>
          </cell>
          <cell r="AQ60">
            <v>192410</v>
          </cell>
          <cell r="AR60">
            <v>179205</v>
          </cell>
          <cell r="AS60">
            <v>230076</v>
          </cell>
          <cell r="AT60">
            <v>268571</v>
          </cell>
          <cell r="AU60">
            <v>302954</v>
          </cell>
          <cell r="AV60">
            <v>377975</v>
          </cell>
          <cell r="AW60">
            <v>427662</v>
          </cell>
          <cell r="AX60">
            <v>469539</v>
          </cell>
          <cell r="AY60">
            <v>471349</v>
          </cell>
          <cell r="AZ60">
            <v>431489</v>
          </cell>
          <cell r="BA60">
            <v>383036</v>
          </cell>
          <cell r="BB60">
            <v>356284</v>
          </cell>
          <cell r="BC60">
            <v>343955</v>
          </cell>
          <cell r="BD60">
            <v>363850</v>
          </cell>
          <cell r="BE60">
            <v>393225</v>
          </cell>
          <cell r="BF60">
            <v>426452</v>
          </cell>
          <cell r="BG60">
            <v>470380</v>
          </cell>
          <cell r="BH60">
            <v>516569</v>
          </cell>
          <cell r="BI60">
            <v>525315</v>
          </cell>
          <cell r="BJ60">
            <v>542336</v>
          </cell>
          <cell r="BK60">
            <v>534353</v>
          </cell>
          <cell r="BL60">
            <v>486367</v>
          </cell>
        </row>
        <row r="63">
          <cell r="E63">
            <v>33604</v>
          </cell>
          <cell r="F63">
            <v>33635</v>
          </cell>
          <cell r="G63">
            <v>33664</v>
          </cell>
          <cell r="H63">
            <v>33695</v>
          </cell>
          <cell r="I63">
            <v>33725</v>
          </cell>
          <cell r="J63">
            <v>33756</v>
          </cell>
          <cell r="K63">
            <v>33786</v>
          </cell>
          <cell r="L63">
            <v>33817</v>
          </cell>
          <cell r="M63">
            <v>33848</v>
          </cell>
          <cell r="N63">
            <v>33878</v>
          </cell>
          <cell r="O63">
            <v>33909</v>
          </cell>
          <cell r="P63">
            <v>33939</v>
          </cell>
          <cell r="Q63">
            <v>33970</v>
          </cell>
          <cell r="R63">
            <v>34001</v>
          </cell>
          <cell r="S63">
            <v>34029</v>
          </cell>
          <cell r="T63">
            <v>34060</v>
          </cell>
          <cell r="U63">
            <v>34090</v>
          </cell>
          <cell r="V63">
            <v>34121</v>
          </cell>
          <cell r="W63">
            <v>34151</v>
          </cell>
          <cell r="X63">
            <v>34182</v>
          </cell>
          <cell r="Y63">
            <v>34213</v>
          </cell>
          <cell r="Z63">
            <v>34243</v>
          </cell>
          <cell r="AA63">
            <v>34274</v>
          </cell>
          <cell r="AB63">
            <v>34304</v>
          </cell>
          <cell r="AC63">
            <v>34335</v>
          </cell>
          <cell r="AD63">
            <v>34366</v>
          </cell>
          <cell r="AE63">
            <v>34394</v>
          </cell>
          <cell r="AF63">
            <v>34425</v>
          </cell>
          <cell r="AG63">
            <v>34455</v>
          </cell>
          <cell r="AH63">
            <v>34486</v>
          </cell>
          <cell r="AI63">
            <v>34516</v>
          </cell>
          <cell r="AJ63">
            <v>34547</v>
          </cell>
          <cell r="AK63">
            <v>34578</v>
          </cell>
          <cell r="AL63">
            <v>34608</v>
          </cell>
          <cell r="AM63">
            <v>34639</v>
          </cell>
          <cell r="AN63">
            <v>34669</v>
          </cell>
          <cell r="AO63">
            <v>34700</v>
          </cell>
          <cell r="AP63">
            <v>34731</v>
          </cell>
          <cell r="AQ63">
            <v>34759</v>
          </cell>
          <cell r="AR63">
            <v>34790</v>
          </cell>
          <cell r="AS63">
            <v>34820</v>
          </cell>
          <cell r="AT63">
            <v>34851</v>
          </cell>
          <cell r="AU63">
            <v>34881</v>
          </cell>
          <cell r="AV63">
            <v>34912</v>
          </cell>
          <cell r="AW63">
            <v>34943</v>
          </cell>
          <cell r="AX63">
            <v>34973</v>
          </cell>
          <cell r="AY63">
            <v>35004</v>
          </cell>
          <cell r="AZ63">
            <v>35034</v>
          </cell>
          <cell r="BA63">
            <v>35065</v>
          </cell>
          <cell r="BB63">
            <v>35096</v>
          </cell>
          <cell r="BC63">
            <v>35125</v>
          </cell>
          <cell r="BD63">
            <v>35156</v>
          </cell>
          <cell r="BE63">
            <v>35186</v>
          </cell>
          <cell r="BF63">
            <v>35217</v>
          </cell>
          <cell r="BG63">
            <v>35247</v>
          </cell>
          <cell r="BH63">
            <v>35278</v>
          </cell>
          <cell r="BI63">
            <v>35309</v>
          </cell>
          <cell r="BJ63">
            <v>35339</v>
          </cell>
          <cell r="BK63">
            <v>35370</v>
          </cell>
          <cell r="BL63">
            <v>35400</v>
          </cell>
        </row>
        <row r="64">
          <cell r="E64">
            <v>-46.42533924</v>
          </cell>
          <cell r="F64">
            <v>-72.853309280000005</v>
          </cell>
          <cell r="G64">
            <v>-101.34410268000001</v>
          </cell>
          <cell r="H64">
            <v>-87.542503600000003</v>
          </cell>
          <cell r="I64">
            <v>-111.34540132999999</v>
          </cell>
          <cell r="J64">
            <v>-119.08644989</v>
          </cell>
          <cell r="K64">
            <v>-124.58427777</v>
          </cell>
          <cell r="L64">
            <v>-144.17561079000001</v>
          </cell>
          <cell r="M64">
            <v>-145.73571591000001</v>
          </cell>
          <cell r="N64">
            <v>-130.23159923</v>
          </cell>
          <cell r="O64">
            <v>-111.79820554000001</v>
          </cell>
          <cell r="P64">
            <v>-93.990965750000001</v>
          </cell>
          <cell r="Q64">
            <v>-76.526605349999997</v>
          </cell>
          <cell r="R64">
            <v>-75.379402069999998</v>
          </cell>
          <cell r="S64">
            <v>-86.580090939999991</v>
          </cell>
          <cell r="T64">
            <v>-75.645937750000002</v>
          </cell>
          <cell r="U64">
            <v>-79.05845416999999</v>
          </cell>
          <cell r="V64">
            <v>-76.813051829999992</v>
          </cell>
          <cell r="W64">
            <v>-74.247918560000002</v>
          </cell>
          <cell r="X64">
            <v>-63.550339600000001</v>
          </cell>
          <cell r="Y64">
            <v>-59.185350559999996</v>
          </cell>
          <cell r="Z64">
            <v>-59.839504359999999</v>
          </cell>
          <cell r="AA64">
            <v>-48.029682080000001</v>
          </cell>
          <cell r="AB64">
            <v>-16.56795584</v>
          </cell>
          <cell r="AC64">
            <v>-4.10797466</v>
          </cell>
          <cell r="AD64">
            <v>15.314754779999999</v>
          </cell>
          <cell r="AE64">
            <v>46.850182930000003</v>
          </cell>
          <cell r="AF64">
            <v>35.825314630000001</v>
          </cell>
          <cell r="AG64">
            <v>35.143866359999997</v>
          </cell>
          <cell r="AH64">
            <v>34.546803509999997</v>
          </cell>
          <cell r="AI64">
            <v>35.394079640000008</v>
          </cell>
          <cell r="AJ64">
            <v>37.853695220000013</v>
          </cell>
          <cell r="AK64">
            <v>36.353000000000002</v>
          </cell>
          <cell r="AL64">
            <v>19.584</v>
          </cell>
          <cell r="AM64">
            <v>15.73</v>
          </cell>
          <cell r="AN64">
            <v>12.099</v>
          </cell>
          <cell r="AO64">
            <v>-26.227</v>
          </cell>
          <cell r="AP64">
            <v>-39.534999999999997</v>
          </cell>
          <cell r="AQ64">
            <v>-56.823999999999998</v>
          </cell>
          <cell r="AR64">
            <v>-67.882999999999996</v>
          </cell>
          <cell r="AS64">
            <v>-80.188999999999993</v>
          </cell>
          <cell r="AT64">
            <v>-92.09</v>
          </cell>
          <cell r="AU64">
            <v>-96.427999999999997</v>
          </cell>
          <cell r="AV64">
            <v>-101.69</v>
          </cell>
          <cell r="AW64">
            <v>-105.396</v>
          </cell>
          <cell r="AX64">
            <v>-119.678</v>
          </cell>
          <cell r="AY64">
            <v>-138.63200000000001</v>
          </cell>
          <cell r="AZ64">
            <v>-155.46899999999999</v>
          </cell>
          <cell r="BA64">
            <v>11.278</v>
          </cell>
          <cell r="BB64">
            <v>-7.6440000000000001</v>
          </cell>
          <cell r="BC64">
            <v>-18.745999999999999</v>
          </cell>
          <cell r="BD64">
            <v>-27.263000000000002</v>
          </cell>
          <cell r="BE64">
            <v>-34.713999999999999</v>
          </cell>
          <cell r="BF64">
            <v>-40.962000000000003</v>
          </cell>
          <cell r="BG64">
            <v>-27.853000000000002</v>
          </cell>
          <cell r="BH64">
            <v>-27.812999999999999</v>
          </cell>
          <cell r="BI64">
            <v>-54.561</v>
          </cell>
          <cell r="BJ64">
            <v>-58.856000000000002</v>
          </cell>
          <cell r="BK64">
            <v>-63.261000000000003</v>
          </cell>
          <cell r="BL64">
            <v>-78.8</v>
          </cell>
        </row>
        <row r="65">
          <cell r="E65">
            <v>33604</v>
          </cell>
          <cell r="F65">
            <v>33635</v>
          </cell>
          <cell r="G65">
            <v>33664</v>
          </cell>
          <cell r="H65">
            <v>33695</v>
          </cell>
          <cell r="I65">
            <v>33725</v>
          </cell>
          <cell r="J65">
            <v>33756</v>
          </cell>
          <cell r="K65">
            <v>33786</v>
          </cell>
          <cell r="L65">
            <v>33817</v>
          </cell>
          <cell r="M65">
            <v>33848</v>
          </cell>
          <cell r="N65">
            <v>33878</v>
          </cell>
          <cell r="O65">
            <v>33909</v>
          </cell>
          <cell r="P65">
            <v>33939</v>
          </cell>
          <cell r="Q65">
            <v>33970</v>
          </cell>
          <cell r="R65">
            <v>34001</v>
          </cell>
          <cell r="S65">
            <v>34029</v>
          </cell>
          <cell r="T65">
            <v>34060</v>
          </cell>
          <cell r="U65">
            <v>34090</v>
          </cell>
          <cell r="V65">
            <v>34121</v>
          </cell>
          <cell r="W65">
            <v>34151</v>
          </cell>
          <cell r="X65">
            <v>34182</v>
          </cell>
          <cell r="Y65">
            <v>34213</v>
          </cell>
          <cell r="Z65">
            <v>34243</v>
          </cell>
          <cell r="AA65">
            <v>34274</v>
          </cell>
          <cell r="AB65">
            <v>34304</v>
          </cell>
          <cell r="AC65">
            <v>34335</v>
          </cell>
          <cell r="AD65">
            <v>34366</v>
          </cell>
          <cell r="AE65">
            <v>34394</v>
          </cell>
          <cell r="AF65">
            <v>34425</v>
          </cell>
          <cell r="AG65">
            <v>34455</v>
          </cell>
          <cell r="AH65">
            <v>34486</v>
          </cell>
          <cell r="AI65">
            <v>34516</v>
          </cell>
          <cell r="AJ65">
            <v>34547</v>
          </cell>
          <cell r="AK65">
            <v>34578</v>
          </cell>
          <cell r="AL65">
            <v>34608</v>
          </cell>
          <cell r="AM65">
            <v>34639</v>
          </cell>
          <cell r="AN65">
            <v>34669</v>
          </cell>
          <cell r="AO65">
            <v>34700</v>
          </cell>
          <cell r="AP65">
            <v>34731</v>
          </cell>
          <cell r="AQ65">
            <v>34759</v>
          </cell>
          <cell r="AR65">
            <v>34790</v>
          </cell>
          <cell r="AS65">
            <v>34820</v>
          </cell>
          <cell r="AT65">
            <v>34851</v>
          </cell>
          <cell r="AU65">
            <v>34881</v>
          </cell>
          <cell r="AV65">
            <v>34912</v>
          </cell>
          <cell r="AW65">
            <v>34943</v>
          </cell>
          <cell r="AX65">
            <v>34973</v>
          </cell>
          <cell r="AY65">
            <v>35004</v>
          </cell>
          <cell r="AZ65">
            <v>35034</v>
          </cell>
          <cell r="BA65">
            <v>35065</v>
          </cell>
          <cell r="BB65">
            <v>35096</v>
          </cell>
          <cell r="BC65">
            <v>35125</v>
          </cell>
          <cell r="BD65">
            <v>35156</v>
          </cell>
          <cell r="BE65">
            <v>35186</v>
          </cell>
          <cell r="BF65">
            <v>35217</v>
          </cell>
          <cell r="BG65">
            <v>35247</v>
          </cell>
          <cell r="BH65">
            <v>35278</v>
          </cell>
          <cell r="BI65">
            <v>35309</v>
          </cell>
          <cell r="BJ65">
            <v>35339</v>
          </cell>
          <cell r="BK65">
            <v>35370</v>
          </cell>
          <cell r="BL65">
            <v>35400</v>
          </cell>
        </row>
        <row r="66">
          <cell r="E66">
            <v>150.14665219</v>
          </cell>
          <cell r="F66">
            <v>89.006942930000008</v>
          </cell>
          <cell r="G66">
            <v>128.59929273</v>
          </cell>
          <cell r="H66">
            <v>138.42686262000001</v>
          </cell>
          <cell r="I66">
            <v>197.02875005999999</v>
          </cell>
          <cell r="J66">
            <v>243.89039474</v>
          </cell>
          <cell r="K66">
            <v>291.27465383999998</v>
          </cell>
          <cell r="L66">
            <v>355.41285131000001</v>
          </cell>
          <cell r="M66">
            <v>405.98657304000005</v>
          </cell>
          <cell r="N66">
            <v>428.20534040000001</v>
          </cell>
          <cell r="O66">
            <v>428.71560281000001</v>
          </cell>
          <cell r="P66">
            <v>313.12886987000002</v>
          </cell>
          <cell r="Q66">
            <v>218.90693225000001</v>
          </cell>
          <cell r="R66">
            <v>168.03427403000001</v>
          </cell>
          <cell r="S66">
            <v>168.45633147000001</v>
          </cell>
          <cell r="T66">
            <v>202.61258903999999</v>
          </cell>
          <cell r="U66">
            <v>239.84525811000003</v>
          </cell>
          <cell r="V66">
            <v>279.05122151999996</v>
          </cell>
          <cell r="W66">
            <v>334.09073125999998</v>
          </cell>
          <cell r="X66">
            <v>397.14472742000004</v>
          </cell>
          <cell r="Y66">
            <v>442.78894047000006</v>
          </cell>
          <cell r="Z66">
            <v>468.02387620000002</v>
          </cell>
          <cell r="AA66">
            <v>435.13084737999998</v>
          </cell>
          <cell r="AB66">
            <v>352.09914342000002</v>
          </cell>
          <cell r="AC66">
            <v>263.73081997000003</v>
          </cell>
          <cell r="AD66">
            <v>219.77537659999999</v>
          </cell>
          <cell r="AE66">
            <v>227.98047044999998</v>
          </cell>
          <cell r="AF66">
            <v>243.26332159999998</v>
          </cell>
          <cell r="AG66">
            <v>270.36347612999998</v>
          </cell>
          <cell r="AH66">
            <v>325.48724149999998</v>
          </cell>
          <cell r="AI66">
            <v>370.45690174999999</v>
          </cell>
          <cell r="AJ66">
            <v>422.6379260199999</v>
          </cell>
          <cell r="AK66">
            <v>480.03800000000001</v>
          </cell>
          <cell r="AL66">
            <v>508.971</v>
          </cell>
          <cell r="AM66">
            <v>396.39</v>
          </cell>
          <cell r="AN66">
            <v>326.51400000000001</v>
          </cell>
          <cell r="AO66">
            <v>207.40199999999999</v>
          </cell>
          <cell r="AP66">
            <v>223.65899999999999</v>
          </cell>
          <cell r="AQ66">
            <v>192.41</v>
          </cell>
          <cell r="AR66">
            <v>179.20500000000001</v>
          </cell>
          <cell r="AS66">
            <v>230.07599999999999</v>
          </cell>
          <cell r="AT66">
            <v>268.57100000000003</v>
          </cell>
          <cell r="AU66">
            <v>302.95400000000001</v>
          </cell>
          <cell r="AV66">
            <v>377.97500000000002</v>
          </cell>
          <cell r="AW66">
            <v>427.66199999999998</v>
          </cell>
          <cell r="AX66">
            <v>469.53899999999999</v>
          </cell>
          <cell r="AY66">
            <v>471.34899999999999</v>
          </cell>
          <cell r="AZ66">
            <v>431.48899999999998</v>
          </cell>
          <cell r="BA66">
            <v>383.036</v>
          </cell>
          <cell r="BB66">
            <v>356.28399999999999</v>
          </cell>
          <cell r="BC66">
            <v>343.95499999999998</v>
          </cell>
          <cell r="BD66">
            <v>363.85</v>
          </cell>
          <cell r="BE66">
            <v>393.22500000000002</v>
          </cell>
          <cell r="BF66">
            <v>426.452</v>
          </cell>
          <cell r="BG66">
            <v>470.38</v>
          </cell>
          <cell r="BH66">
            <v>516.56899999999996</v>
          </cell>
          <cell r="BI66">
            <v>525.31500000000005</v>
          </cell>
          <cell r="BJ66">
            <v>542.33600000000001</v>
          </cell>
          <cell r="BK66">
            <v>534.35299999999995</v>
          </cell>
          <cell r="BL66">
            <v>486.36700000000002</v>
          </cell>
        </row>
        <row r="67">
          <cell r="E67">
            <v>33604</v>
          </cell>
          <cell r="F67">
            <v>33635</v>
          </cell>
          <cell r="G67">
            <v>33664</v>
          </cell>
          <cell r="H67">
            <v>33695</v>
          </cell>
          <cell r="I67">
            <v>33725</v>
          </cell>
          <cell r="J67">
            <v>33756</v>
          </cell>
          <cell r="K67">
            <v>33786</v>
          </cell>
          <cell r="L67">
            <v>33817</v>
          </cell>
          <cell r="M67">
            <v>33848</v>
          </cell>
          <cell r="N67">
            <v>33878</v>
          </cell>
          <cell r="O67">
            <v>33909</v>
          </cell>
          <cell r="P67">
            <v>33939</v>
          </cell>
          <cell r="Q67">
            <v>33970</v>
          </cell>
          <cell r="R67">
            <v>34001</v>
          </cell>
          <cell r="S67">
            <v>34029</v>
          </cell>
          <cell r="T67">
            <v>34060</v>
          </cell>
          <cell r="U67">
            <v>34090</v>
          </cell>
          <cell r="V67">
            <v>34121</v>
          </cell>
          <cell r="W67">
            <v>34151</v>
          </cell>
          <cell r="X67">
            <v>34182</v>
          </cell>
          <cell r="Y67">
            <v>34213</v>
          </cell>
          <cell r="Z67">
            <v>34243</v>
          </cell>
          <cell r="AA67">
            <v>34274</v>
          </cell>
          <cell r="AB67">
            <v>34304</v>
          </cell>
          <cell r="AC67">
            <v>34335</v>
          </cell>
          <cell r="AD67">
            <v>34366</v>
          </cell>
          <cell r="AE67">
            <v>34394</v>
          </cell>
          <cell r="AF67">
            <v>34425</v>
          </cell>
          <cell r="AG67">
            <v>34455</v>
          </cell>
          <cell r="AH67">
            <v>34486</v>
          </cell>
          <cell r="AI67">
            <v>34516</v>
          </cell>
          <cell r="AJ67">
            <v>34547</v>
          </cell>
          <cell r="AK67">
            <v>34578</v>
          </cell>
          <cell r="AL67">
            <v>34608</v>
          </cell>
          <cell r="AM67">
            <v>34639</v>
          </cell>
          <cell r="AN67">
            <v>34669</v>
          </cell>
          <cell r="AO67">
            <v>34700</v>
          </cell>
          <cell r="AP67">
            <v>34731</v>
          </cell>
          <cell r="AQ67">
            <v>34759</v>
          </cell>
          <cell r="AR67">
            <v>34790</v>
          </cell>
          <cell r="AS67">
            <v>34820</v>
          </cell>
          <cell r="AT67">
            <v>34851</v>
          </cell>
          <cell r="AU67">
            <v>34881</v>
          </cell>
          <cell r="AV67">
            <v>34912</v>
          </cell>
          <cell r="AW67">
            <v>34943</v>
          </cell>
          <cell r="AX67">
            <v>34973</v>
          </cell>
          <cell r="AY67">
            <v>35004</v>
          </cell>
          <cell r="AZ67">
            <v>35034</v>
          </cell>
          <cell r="BA67">
            <v>35065</v>
          </cell>
          <cell r="BB67">
            <v>35096</v>
          </cell>
          <cell r="BC67">
            <v>35125</v>
          </cell>
          <cell r="BD67">
            <v>35156</v>
          </cell>
          <cell r="BE67">
            <v>35186</v>
          </cell>
          <cell r="BF67">
            <v>35217</v>
          </cell>
          <cell r="BG67">
            <v>35247</v>
          </cell>
          <cell r="BH67">
            <v>35278</v>
          </cell>
          <cell r="BI67">
            <v>35309</v>
          </cell>
          <cell r="BJ67">
            <v>35339</v>
          </cell>
          <cell r="BK67">
            <v>35370</v>
          </cell>
          <cell r="BL67">
            <v>35400</v>
          </cell>
        </row>
        <row r="68">
          <cell r="E68">
            <v>-8.5146761700000013</v>
          </cell>
          <cell r="F68">
            <v>1.2839940000000001E-2</v>
          </cell>
          <cell r="G68">
            <v>10.102329659999999</v>
          </cell>
          <cell r="H68">
            <v>26.794341790000001</v>
          </cell>
          <cell r="I68">
            <v>20.79072004</v>
          </cell>
          <cell r="J68">
            <v>25.719916050000002</v>
          </cell>
          <cell r="K68">
            <v>29.370765440000003</v>
          </cell>
          <cell r="L68">
            <v>32.043079839999997</v>
          </cell>
          <cell r="M68">
            <v>35.650122570000001</v>
          </cell>
          <cell r="N68">
            <v>42.770096690000003</v>
          </cell>
          <cell r="O68">
            <v>29.768225050000002</v>
          </cell>
          <cell r="P68">
            <v>25.200812429999999</v>
          </cell>
          <cell r="Q68">
            <v>32.039440120000002</v>
          </cell>
          <cell r="R68">
            <v>28.402462329999999</v>
          </cell>
          <cell r="S68">
            <v>37.897710590000003</v>
          </cell>
          <cell r="T68">
            <v>42.868912889999997</v>
          </cell>
          <cell r="U68">
            <v>50.177634560000008</v>
          </cell>
          <cell r="V68">
            <v>56.596198780000002</v>
          </cell>
          <cell r="W68">
            <v>59.832741929999997</v>
          </cell>
          <cell r="X68">
            <v>58.212093869999997</v>
          </cell>
          <cell r="Y68">
            <v>62.54241734</v>
          </cell>
          <cell r="Z68">
            <v>67.627361070000006</v>
          </cell>
          <cell r="AA68">
            <v>65.487169210000005</v>
          </cell>
          <cell r="AB68">
            <v>61.828420720000004</v>
          </cell>
          <cell r="AC68">
            <v>57.76402856</v>
          </cell>
          <cell r="AD68">
            <v>58.05752433</v>
          </cell>
          <cell r="AE68">
            <v>58.22177954</v>
          </cell>
          <cell r="AF68">
            <v>57.953399330000003</v>
          </cell>
          <cell r="AG68">
            <v>57.098304899999995</v>
          </cell>
          <cell r="AH68">
            <v>58.078457229999998</v>
          </cell>
          <cell r="AI68">
            <v>54.667119450000008</v>
          </cell>
          <cell r="AJ68">
            <v>55.020042259999997</v>
          </cell>
          <cell r="AK68">
            <v>57.731000000000002</v>
          </cell>
          <cell r="AL68">
            <v>55.35</v>
          </cell>
          <cell r="AM68">
            <v>44.048999999999999</v>
          </cell>
          <cell r="AN68">
            <v>58.488</v>
          </cell>
          <cell r="AO68">
            <v>55.723999999999997</v>
          </cell>
          <cell r="AP68">
            <v>56.573</v>
          </cell>
          <cell r="AQ68">
            <v>58.743000000000002</v>
          </cell>
          <cell r="AR68">
            <v>57.247</v>
          </cell>
          <cell r="AS68">
            <v>60.427999999999997</v>
          </cell>
          <cell r="AT68">
            <v>64.320999999999998</v>
          </cell>
          <cell r="AU68">
            <v>62.484999999999999</v>
          </cell>
          <cell r="AV68">
            <v>62.710999999999999</v>
          </cell>
          <cell r="AW68">
            <v>61.088999999999999</v>
          </cell>
          <cell r="AX68">
            <v>54.296999999999997</v>
          </cell>
          <cell r="AY68">
            <v>54.415999999999997</v>
          </cell>
          <cell r="AZ68">
            <v>52.914999999999999</v>
          </cell>
          <cell r="BA68">
            <v>117.104</v>
          </cell>
          <cell r="BB68">
            <v>113.002</v>
          </cell>
          <cell r="BC68">
            <v>109.012</v>
          </cell>
          <cell r="BD68">
            <v>107.461</v>
          </cell>
          <cell r="BE68">
            <v>105.306</v>
          </cell>
          <cell r="BF68">
            <v>106.28700000000001</v>
          </cell>
          <cell r="BG68">
            <v>93.703999999999994</v>
          </cell>
          <cell r="BH68">
            <v>87.358999999999995</v>
          </cell>
          <cell r="BI68">
            <v>71.977999999999994</v>
          </cell>
          <cell r="BJ68">
            <v>63.045999999999999</v>
          </cell>
          <cell r="BK68">
            <v>73.861000000000004</v>
          </cell>
          <cell r="BL68">
            <v>69.510999999999996</v>
          </cell>
        </row>
        <row r="69">
          <cell r="E69">
            <v>33604</v>
          </cell>
          <cell r="F69">
            <v>33635</v>
          </cell>
          <cell r="G69">
            <v>33664</v>
          </cell>
          <cell r="H69">
            <v>33695</v>
          </cell>
          <cell r="I69">
            <v>33725</v>
          </cell>
          <cell r="J69">
            <v>33756</v>
          </cell>
          <cell r="K69">
            <v>33786</v>
          </cell>
          <cell r="L69">
            <v>33817</v>
          </cell>
          <cell r="M69">
            <v>33848</v>
          </cell>
          <cell r="N69">
            <v>33878</v>
          </cell>
          <cell r="O69">
            <v>33909</v>
          </cell>
          <cell r="P69">
            <v>33939</v>
          </cell>
          <cell r="Q69">
            <v>33970</v>
          </cell>
          <cell r="R69">
            <v>34001</v>
          </cell>
          <cell r="S69">
            <v>34029</v>
          </cell>
          <cell r="T69">
            <v>34060</v>
          </cell>
          <cell r="U69">
            <v>34090</v>
          </cell>
          <cell r="V69">
            <v>34121</v>
          </cell>
          <cell r="W69">
            <v>34151</v>
          </cell>
          <cell r="X69">
            <v>34182</v>
          </cell>
          <cell r="Y69">
            <v>34213</v>
          </cell>
          <cell r="Z69">
            <v>34243</v>
          </cell>
          <cell r="AA69">
            <v>34274</v>
          </cell>
          <cell r="AB69">
            <v>34304</v>
          </cell>
          <cell r="AC69">
            <v>34335</v>
          </cell>
          <cell r="AD69">
            <v>34366</v>
          </cell>
          <cell r="AE69">
            <v>34394</v>
          </cell>
          <cell r="AF69">
            <v>34425</v>
          </cell>
          <cell r="AG69">
            <v>34455</v>
          </cell>
          <cell r="AH69">
            <v>34486</v>
          </cell>
          <cell r="AI69">
            <v>34516</v>
          </cell>
          <cell r="AJ69">
            <v>34547</v>
          </cell>
          <cell r="AK69">
            <v>34578</v>
          </cell>
          <cell r="AL69">
            <v>34608</v>
          </cell>
          <cell r="AM69">
            <v>34639</v>
          </cell>
          <cell r="AN69">
            <v>34669</v>
          </cell>
          <cell r="AO69">
            <v>34700</v>
          </cell>
          <cell r="AP69">
            <v>34731</v>
          </cell>
          <cell r="AQ69">
            <v>34759</v>
          </cell>
          <cell r="AR69">
            <v>34790</v>
          </cell>
          <cell r="AS69">
            <v>34820</v>
          </cell>
          <cell r="AT69">
            <v>34851</v>
          </cell>
          <cell r="AU69">
            <v>34881</v>
          </cell>
          <cell r="AV69">
            <v>34912</v>
          </cell>
          <cell r="AW69">
            <v>34943</v>
          </cell>
          <cell r="AX69">
            <v>34973</v>
          </cell>
          <cell r="AY69">
            <v>35004</v>
          </cell>
          <cell r="AZ69">
            <v>35034</v>
          </cell>
          <cell r="BA69">
            <v>35065</v>
          </cell>
          <cell r="BB69">
            <v>35096</v>
          </cell>
          <cell r="BC69">
            <v>35125</v>
          </cell>
          <cell r="BD69">
            <v>35156</v>
          </cell>
          <cell r="BE69">
            <v>35186</v>
          </cell>
          <cell r="BF69">
            <v>35217</v>
          </cell>
          <cell r="BG69">
            <v>35247</v>
          </cell>
          <cell r="BH69">
            <v>35278</v>
          </cell>
          <cell r="BI69">
            <v>35309</v>
          </cell>
          <cell r="BJ69">
            <v>35339</v>
          </cell>
          <cell r="BK69">
            <v>35370</v>
          </cell>
          <cell r="BL69">
            <v>35400</v>
          </cell>
        </row>
        <row r="70">
          <cell r="E70" t="e">
            <v>#REF!</v>
          </cell>
          <cell r="F70" t="e">
            <v>#REF!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  <cell r="K70" t="e">
            <v>#REF!</v>
          </cell>
          <cell r="L70" t="e">
            <v>#REF!</v>
          </cell>
          <cell r="M70" t="e">
            <v>#REF!</v>
          </cell>
          <cell r="N70" t="e">
            <v>#REF!</v>
          </cell>
          <cell r="O70" t="e">
            <v>#REF!</v>
          </cell>
          <cell r="P70" t="e">
            <v>#REF!</v>
          </cell>
          <cell r="Q70" t="e">
            <v>#REF!</v>
          </cell>
          <cell r="R70" t="e">
            <v>#REF!</v>
          </cell>
          <cell r="S70" t="e">
            <v>#REF!</v>
          </cell>
          <cell r="T70" t="e">
            <v>#REF!</v>
          </cell>
          <cell r="U70" t="e">
            <v>#REF!</v>
          </cell>
          <cell r="V70" t="e">
            <v>#REF!</v>
          </cell>
          <cell r="W70" t="e">
            <v>#REF!</v>
          </cell>
          <cell r="X70" t="e">
            <v>#REF!</v>
          </cell>
          <cell r="Y70" t="e">
            <v>#REF!</v>
          </cell>
          <cell r="Z70" t="e">
            <v>#REF!</v>
          </cell>
          <cell r="AA70" t="e">
            <v>#REF!</v>
          </cell>
          <cell r="AB70" t="e">
            <v>#REF!</v>
          </cell>
          <cell r="AC70" t="e">
            <v>#REF!</v>
          </cell>
          <cell r="AD70" t="e">
            <v>#REF!</v>
          </cell>
          <cell r="AE70" t="e">
            <v>#REF!</v>
          </cell>
          <cell r="AF70" t="e">
            <v>#REF!</v>
          </cell>
          <cell r="AG70" t="e">
            <v>#REF!</v>
          </cell>
          <cell r="AH70" t="e">
            <v>#REF!</v>
          </cell>
          <cell r="AI70" t="e">
            <v>#REF!</v>
          </cell>
          <cell r="AJ70" t="e">
            <v>#REF!</v>
          </cell>
          <cell r="AK70">
            <v>615.47735307999994</v>
          </cell>
          <cell r="AL70">
            <v>629.38722017999999</v>
          </cell>
          <cell r="AM70">
            <v>500.12722017999999</v>
          </cell>
          <cell r="AN70">
            <v>453.17122017999998</v>
          </cell>
          <cell r="AO70">
            <v>293.60822017999999</v>
          </cell>
          <cell r="AP70">
            <v>298.44022017999998</v>
          </cell>
          <cell r="AQ70">
            <v>256.863</v>
          </cell>
          <cell r="AR70">
            <v>232.93700000000001</v>
          </cell>
          <cell r="AS70">
            <v>277.82900000000001</v>
          </cell>
          <cell r="AT70">
            <v>314.19600000000003</v>
          </cell>
          <cell r="AU70">
            <v>345.58000000000004</v>
          </cell>
          <cell r="AV70">
            <v>421.92400000000004</v>
          </cell>
          <cell r="AW70">
            <v>470.17199999999997</v>
          </cell>
          <cell r="AX70">
            <v>501.42955766</v>
          </cell>
          <cell r="AY70">
            <v>483.286</v>
          </cell>
          <cell r="AZ70">
            <v>432.46300000000002</v>
          </cell>
          <cell r="BA70">
            <v>591.65691449999997</v>
          </cell>
          <cell r="BB70">
            <v>544.19671249999999</v>
          </cell>
          <cell r="BC70">
            <v>525.66702783333335</v>
          </cell>
          <cell r="BD70">
            <v>542.30135099999995</v>
          </cell>
          <cell r="BE70">
            <v>561.19858799999997</v>
          </cell>
          <cell r="BF70">
            <v>590.61665425000001</v>
          </cell>
          <cell r="BG70">
            <v>635.54212725000014</v>
          </cell>
          <cell r="BH70">
            <v>679.85042150000004</v>
          </cell>
          <cell r="BI70">
            <v>705.42515274999994</v>
          </cell>
          <cell r="BJ70">
            <v>711.35170800000003</v>
          </cell>
          <cell r="BK70">
            <v>694.13343599999996</v>
          </cell>
          <cell r="BL70">
            <v>631.19752225000002</v>
          </cell>
        </row>
        <row r="71">
          <cell r="E71">
            <v>33604</v>
          </cell>
          <cell r="F71">
            <v>33635</v>
          </cell>
          <cell r="G71">
            <v>33664</v>
          </cell>
          <cell r="H71">
            <v>33695</v>
          </cell>
          <cell r="I71">
            <v>33725</v>
          </cell>
          <cell r="J71">
            <v>33756</v>
          </cell>
          <cell r="K71">
            <v>33786</v>
          </cell>
          <cell r="L71">
            <v>33817</v>
          </cell>
          <cell r="M71">
            <v>33848</v>
          </cell>
          <cell r="N71">
            <v>33878</v>
          </cell>
          <cell r="O71">
            <v>33909</v>
          </cell>
          <cell r="P71">
            <v>33939</v>
          </cell>
          <cell r="Q71">
            <v>33970</v>
          </cell>
          <cell r="R71">
            <v>34001</v>
          </cell>
          <cell r="S71">
            <v>34029</v>
          </cell>
          <cell r="T71">
            <v>34060</v>
          </cell>
          <cell r="U71">
            <v>34090</v>
          </cell>
          <cell r="V71">
            <v>34121</v>
          </cell>
          <cell r="W71">
            <v>34151</v>
          </cell>
          <cell r="X71">
            <v>34182</v>
          </cell>
          <cell r="Y71">
            <v>34213</v>
          </cell>
          <cell r="Z71">
            <v>34243</v>
          </cell>
          <cell r="AA71">
            <v>34274</v>
          </cell>
          <cell r="AB71">
            <v>34304</v>
          </cell>
          <cell r="AC71">
            <v>34335</v>
          </cell>
          <cell r="AD71">
            <v>34366</v>
          </cell>
          <cell r="AE71">
            <v>34394</v>
          </cell>
          <cell r="AF71">
            <v>34425</v>
          </cell>
          <cell r="AG71">
            <v>34455</v>
          </cell>
          <cell r="AH71">
            <v>34486</v>
          </cell>
          <cell r="AI71">
            <v>34516</v>
          </cell>
          <cell r="AJ71">
            <v>34547</v>
          </cell>
          <cell r="AK71">
            <v>34578</v>
          </cell>
          <cell r="AL71">
            <v>34608</v>
          </cell>
          <cell r="AM71">
            <v>34639</v>
          </cell>
          <cell r="AN71">
            <v>34669</v>
          </cell>
          <cell r="AO71">
            <v>34700</v>
          </cell>
          <cell r="AP71">
            <v>34731</v>
          </cell>
          <cell r="AQ71">
            <v>34759</v>
          </cell>
          <cell r="AR71">
            <v>34790</v>
          </cell>
          <cell r="AS71">
            <v>34820</v>
          </cell>
          <cell r="AT71">
            <v>34851</v>
          </cell>
          <cell r="AU71">
            <v>34881</v>
          </cell>
          <cell r="AV71">
            <v>34912</v>
          </cell>
          <cell r="AW71">
            <v>34943</v>
          </cell>
          <cell r="AX71">
            <v>34973</v>
          </cell>
          <cell r="AY71">
            <v>35004</v>
          </cell>
          <cell r="AZ71">
            <v>35034</v>
          </cell>
          <cell r="BA71">
            <v>35065</v>
          </cell>
          <cell r="BB71">
            <v>35096</v>
          </cell>
          <cell r="BC71">
            <v>35125</v>
          </cell>
          <cell r="BD71">
            <v>35156</v>
          </cell>
          <cell r="BE71">
            <v>35186</v>
          </cell>
          <cell r="BF71">
            <v>35217</v>
          </cell>
          <cell r="BG71">
            <v>35247</v>
          </cell>
          <cell r="BH71">
            <v>35278</v>
          </cell>
          <cell r="BI71">
            <v>35309</v>
          </cell>
          <cell r="BJ71">
            <v>35339</v>
          </cell>
          <cell r="BK71">
            <v>35370</v>
          </cell>
          <cell r="BL71">
            <v>35400</v>
          </cell>
        </row>
        <row r="72">
          <cell r="E72">
            <v>23.101710320000006</v>
          </cell>
          <cell r="F72">
            <v>21.820184640000001</v>
          </cell>
          <cell r="G72">
            <v>22.642022449999999</v>
          </cell>
          <cell r="H72">
            <v>11.846963629999999</v>
          </cell>
          <cell r="I72">
            <v>15.123852250000001</v>
          </cell>
          <cell r="J72">
            <v>11.97183046</v>
          </cell>
          <cell r="K72">
            <v>11.836261890000003</v>
          </cell>
          <cell r="L72">
            <v>16.793858050000004</v>
          </cell>
          <cell r="M72">
            <v>11.221648720000001</v>
          </cell>
          <cell r="N72">
            <v>-3.9193493000000017</v>
          </cell>
          <cell r="O72">
            <v>-18.299436319999995</v>
          </cell>
          <cell r="P72">
            <v>-13.675605790000008</v>
          </cell>
          <cell r="Q72">
            <v>-10.642240520000005</v>
          </cell>
          <cell r="R72">
            <v>-14.187350200000006</v>
          </cell>
          <cell r="S72">
            <v>-17.490273639999995</v>
          </cell>
          <cell r="T72">
            <v>-25.60240276</v>
          </cell>
          <cell r="U72">
            <v>-28.498743320000006</v>
          </cell>
          <cell r="V72">
            <v>-23.004887669999995</v>
          </cell>
          <cell r="W72">
            <v>-15.202067439999995</v>
          </cell>
          <cell r="X72">
            <v>-16.289228689999995</v>
          </cell>
          <cell r="Y72">
            <v>-15.500252649999998</v>
          </cell>
          <cell r="Z72">
            <v>-12.531285379999998</v>
          </cell>
          <cell r="AA72">
            <v>-8.6261928899999969</v>
          </cell>
          <cell r="AB72">
            <v>5.2250510499999976</v>
          </cell>
          <cell r="AC72">
            <v>6.7735043299999944</v>
          </cell>
          <cell r="AD72">
            <v>8.9432941399999937</v>
          </cell>
          <cell r="AE72">
            <v>8.2113575200000071</v>
          </cell>
          <cell r="AF72">
            <v>14.307304109999997</v>
          </cell>
          <cell r="AG72">
            <v>18.685479049999998</v>
          </cell>
          <cell r="AH72">
            <v>20.643744640000005</v>
          </cell>
          <cell r="AI72">
            <v>23.657016809999988</v>
          </cell>
          <cell r="AJ72">
            <v>36.596236919999996</v>
          </cell>
          <cell r="AK72">
            <v>41.35535308</v>
          </cell>
          <cell r="AL72">
            <v>45.482220180000006</v>
          </cell>
          <cell r="AM72">
            <v>43.958220180000005</v>
          </cell>
          <cell r="AN72">
            <v>56.070220180000007</v>
          </cell>
          <cell r="AO72">
            <v>56.709220180000003</v>
          </cell>
          <cell r="AP72">
            <v>57.743220180000002</v>
          </cell>
          <cell r="AQ72">
            <v>62.533999999999999</v>
          </cell>
          <cell r="AR72">
            <v>64.367999999999995</v>
          </cell>
          <cell r="AS72">
            <v>67.513999999999996</v>
          </cell>
          <cell r="AT72">
            <v>73.394000000000005</v>
          </cell>
          <cell r="AU72">
            <v>76.569000000000003</v>
          </cell>
          <cell r="AV72">
            <v>82.927999999999997</v>
          </cell>
          <cell r="AW72">
            <v>86.816999999999993</v>
          </cell>
          <cell r="AX72">
            <v>91.456999999999994</v>
          </cell>
          <cell r="AY72">
            <v>96.153000000000006</v>
          </cell>
          <cell r="AZ72">
            <v>103.52800000000001</v>
          </cell>
          <cell r="BA72">
            <v>80.238900000000001</v>
          </cell>
          <cell r="BB72">
            <v>82.554946999999999</v>
          </cell>
          <cell r="BC72">
            <v>91.446059333333324</v>
          </cell>
          <cell r="BD72">
            <v>98.252966000000001</v>
          </cell>
          <cell r="BE72">
            <v>97.380744000000007</v>
          </cell>
          <cell r="BF72">
            <v>98.839047000000008</v>
          </cell>
          <cell r="BG72">
            <v>99.311000000000007</v>
          </cell>
          <cell r="BH72">
            <v>103.735</v>
          </cell>
          <cell r="BI72">
            <v>162.69300000000001</v>
          </cell>
          <cell r="BJ72">
            <v>164.697</v>
          </cell>
          <cell r="BK72">
            <v>148.92400000000001</v>
          </cell>
          <cell r="BL72">
            <v>153.833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1BE954-BED5-45C1-B15A-08510D0400A8}">
  <sheetPr codeName="Sheet2">
    <pageSetUpPr fitToPage="1"/>
  </sheetPr>
  <dimension ref="A2:Q96"/>
  <sheetViews>
    <sheetView tabSelected="1" workbookViewId="0">
      <selection activeCell="A84" sqref="A84"/>
    </sheetView>
  </sheetViews>
  <sheetFormatPr defaultRowHeight="14.5" x14ac:dyDescent="0.35"/>
  <cols>
    <col min="1" max="1" width="73.453125" customWidth="1"/>
    <col min="2" max="2" width="40" bestFit="1" customWidth="1"/>
    <col min="3" max="3" width="13.1796875" bestFit="1" customWidth="1"/>
    <col min="4" max="4" width="13.54296875" customWidth="1"/>
    <col min="5" max="5" width="14.26953125" customWidth="1"/>
    <col min="6" max="6" width="20.54296875" bestFit="1" customWidth="1"/>
    <col min="7" max="7" width="22.1796875" bestFit="1" customWidth="1"/>
    <col min="8" max="10" width="14.453125" hidden="1" customWidth="1"/>
    <col min="11" max="11" width="4.36328125" customWidth="1"/>
    <col min="12" max="12" width="40.81640625" bestFit="1" customWidth="1"/>
    <col min="13" max="13" width="9.81640625" customWidth="1"/>
    <col min="15" max="16" width="14.26953125" bestFit="1" customWidth="1"/>
    <col min="17" max="17" width="15" bestFit="1" customWidth="1"/>
  </cols>
  <sheetData>
    <row r="2" spans="1:17" x14ac:dyDescent="0.35">
      <c r="A2" t="s">
        <v>0</v>
      </c>
      <c r="B2" s="1"/>
      <c r="C2" s="1"/>
      <c r="D2" s="1"/>
      <c r="E2" s="1"/>
      <c r="F2" s="1"/>
      <c r="G2" s="1"/>
      <c r="H2" s="2"/>
      <c r="I2" s="2"/>
      <c r="J2" s="2"/>
      <c r="K2" s="2"/>
    </row>
    <row r="3" spans="1:17" x14ac:dyDescent="0.35">
      <c r="A3" s="3" t="s">
        <v>1</v>
      </c>
      <c r="B3" s="1"/>
      <c r="C3" s="1"/>
      <c r="D3" s="1"/>
      <c r="E3" s="1"/>
      <c r="F3" s="1"/>
      <c r="G3" s="1"/>
      <c r="H3" s="2"/>
      <c r="I3" s="2"/>
      <c r="J3" s="2"/>
      <c r="K3" s="2"/>
    </row>
    <row r="4" spans="1:17" x14ac:dyDescent="0.35">
      <c r="B4" s="1"/>
      <c r="C4" s="2"/>
      <c r="D4" s="2"/>
      <c r="E4" s="1"/>
      <c r="F4" s="2"/>
      <c r="G4" s="1"/>
      <c r="H4" s="2"/>
      <c r="I4" s="2"/>
      <c r="J4" s="2"/>
      <c r="K4" s="2"/>
    </row>
    <row r="5" spans="1:17" x14ac:dyDescent="0.35">
      <c r="A5" s="4"/>
      <c r="C5" s="5" t="s">
        <v>2</v>
      </c>
      <c r="D5" s="5" t="s">
        <v>3</v>
      </c>
      <c r="E5" s="5" t="s">
        <v>4</v>
      </c>
      <c r="F5" s="5" t="s">
        <v>5</v>
      </c>
      <c r="G5" s="5" t="s">
        <v>6</v>
      </c>
      <c r="H5" s="6"/>
      <c r="I5" s="6"/>
      <c r="J5" s="6"/>
      <c r="K5" s="6"/>
    </row>
    <row r="6" spans="1:17" x14ac:dyDescent="0.35">
      <c r="C6" s="7" t="s">
        <v>7</v>
      </c>
      <c r="D6" s="7" t="s">
        <v>8</v>
      </c>
      <c r="E6" s="7" t="s">
        <v>9</v>
      </c>
      <c r="F6" s="7" t="s">
        <v>10</v>
      </c>
      <c r="G6" s="7" t="s">
        <v>11</v>
      </c>
    </row>
    <row r="7" spans="1:17" s="12" customFormat="1" ht="61.5" customHeight="1" x14ac:dyDescent="0.35">
      <c r="A7" s="8" t="s">
        <v>12</v>
      </c>
      <c r="B7" s="9" t="s">
        <v>13</v>
      </c>
      <c r="C7" s="10"/>
      <c r="D7" s="9" t="s">
        <v>14</v>
      </c>
      <c r="E7" s="9" t="s">
        <v>14</v>
      </c>
      <c r="F7" s="9" t="s">
        <v>14</v>
      </c>
      <c r="G7" s="9" t="s">
        <v>14</v>
      </c>
      <c r="H7" s="10"/>
      <c r="I7" s="10"/>
      <c r="J7" s="10"/>
      <c r="K7" s="11"/>
      <c r="L7" s="8" t="s">
        <v>15</v>
      </c>
      <c r="M7" s="12" t="s">
        <v>16</v>
      </c>
    </row>
    <row r="8" spans="1:17" x14ac:dyDescent="0.35">
      <c r="A8" s="4" t="s">
        <v>17</v>
      </c>
    </row>
    <row r="9" spans="1:17" x14ac:dyDescent="0.35">
      <c r="A9" t="s">
        <v>18</v>
      </c>
      <c r="B9" t="s">
        <v>19</v>
      </c>
      <c r="C9" s="13">
        <v>2292349.4427506318</v>
      </c>
      <c r="D9" s="13">
        <v>2221384.8366642795</v>
      </c>
      <c r="E9" s="13">
        <v>2221384.8366642795</v>
      </c>
      <c r="F9" s="13">
        <v>2221384.8366642795</v>
      </c>
      <c r="G9" s="13">
        <v>2636608.7582676234</v>
      </c>
      <c r="I9" s="13"/>
      <c r="J9" s="13"/>
      <c r="K9" s="13"/>
      <c r="L9" t="s">
        <v>20</v>
      </c>
      <c r="M9" t="str">
        <f t="shared" ref="M9" si="0">IF(RIGHT(A9,1)="*","Y","N")</f>
        <v>N</v>
      </c>
      <c r="Q9" s="14"/>
    </row>
    <row r="10" spans="1:17" x14ac:dyDescent="0.35">
      <c r="A10" t="s">
        <v>21</v>
      </c>
      <c r="B10" t="s">
        <v>22</v>
      </c>
      <c r="C10" s="13"/>
      <c r="D10" s="13"/>
      <c r="E10" s="13"/>
      <c r="F10" s="13"/>
      <c r="G10" s="13">
        <v>108425.6614208417</v>
      </c>
      <c r="I10" s="13"/>
      <c r="J10" s="13"/>
      <c r="K10" s="13"/>
      <c r="L10" t="s">
        <v>20</v>
      </c>
      <c r="M10" t="s">
        <v>23</v>
      </c>
      <c r="Q10" s="14"/>
    </row>
    <row r="11" spans="1:17" x14ac:dyDescent="0.35">
      <c r="A11" t="s">
        <v>24</v>
      </c>
      <c r="B11" s="15" t="s">
        <v>25</v>
      </c>
      <c r="C11" s="13">
        <v>31709.741200000004</v>
      </c>
      <c r="D11" s="13">
        <v>31709.741200000004</v>
      </c>
      <c r="E11" s="13">
        <v>31709.741200000004</v>
      </c>
      <c r="F11" s="13">
        <v>31709.741200000004</v>
      </c>
      <c r="G11" s="13">
        <v>31709.741200000004</v>
      </c>
      <c r="H11" s="13"/>
      <c r="J11" s="13"/>
      <c r="K11" s="13"/>
      <c r="L11" t="s">
        <v>20</v>
      </c>
      <c r="M11" t="s">
        <v>23</v>
      </c>
      <c r="Q11" s="14"/>
    </row>
    <row r="12" spans="1:17" x14ac:dyDescent="0.35">
      <c r="A12" t="s">
        <v>26</v>
      </c>
      <c r="B12" s="15" t="s">
        <v>25</v>
      </c>
      <c r="C12" s="13">
        <v>9019.5684282388793</v>
      </c>
      <c r="D12" s="13">
        <v>9019.5684282388793</v>
      </c>
      <c r="E12" s="13">
        <v>9019.5684282388793</v>
      </c>
      <c r="F12" s="13">
        <v>9019.5684282388793</v>
      </c>
      <c r="G12" s="13">
        <v>9019.5684282388793</v>
      </c>
      <c r="H12" s="13"/>
      <c r="J12" s="13"/>
      <c r="K12" s="13"/>
      <c r="L12" t="s">
        <v>27</v>
      </c>
      <c r="M12" t="s">
        <v>23</v>
      </c>
      <c r="Q12" s="14"/>
    </row>
    <row r="13" spans="1:17" x14ac:dyDescent="0.35">
      <c r="A13" t="s">
        <v>28</v>
      </c>
      <c r="B13" s="15" t="s">
        <v>25</v>
      </c>
      <c r="C13" s="13">
        <v>2947.8208589564811</v>
      </c>
      <c r="D13" s="13">
        <v>2947.8208589564811</v>
      </c>
      <c r="E13" s="13">
        <v>2947.8208589564811</v>
      </c>
      <c r="F13" s="13">
        <v>2947.8208589564811</v>
      </c>
      <c r="G13" s="13">
        <v>2947.8208589564811</v>
      </c>
      <c r="I13" s="13"/>
      <c r="J13" s="13"/>
      <c r="K13" s="13"/>
      <c r="L13" t="s">
        <v>29</v>
      </c>
      <c r="M13" t="s">
        <v>23</v>
      </c>
    </row>
    <row r="14" spans="1:17" x14ac:dyDescent="0.35">
      <c r="A14" t="s">
        <v>30</v>
      </c>
      <c r="B14" s="15" t="s">
        <v>25</v>
      </c>
      <c r="C14" s="13">
        <v>3462.535612804641</v>
      </c>
      <c r="D14" s="13">
        <v>3462.535612804641</v>
      </c>
      <c r="E14" s="13">
        <v>3462.535612804641</v>
      </c>
      <c r="F14" s="13">
        <v>3462.535612804641</v>
      </c>
      <c r="G14" s="13">
        <v>3462.535612804641</v>
      </c>
      <c r="I14" s="13"/>
      <c r="J14" s="13"/>
      <c r="K14" s="13"/>
      <c r="L14" t="s">
        <v>31</v>
      </c>
      <c r="M14" t="str">
        <f>IF(RIGHT(A26,1)="*","Y","N")</f>
        <v>N</v>
      </c>
    </row>
    <row r="15" spans="1:17" x14ac:dyDescent="0.35">
      <c r="A15" t="s">
        <v>32</v>
      </c>
      <c r="B15" s="15" t="s">
        <v>33</v>
      </c>
      <c r="C15" s="13">
        <v>-31687.621753568179</v>
      </c>
      <c r="D15" s="13">
        <v>-41770.071217086246</v>
      </c>
      <c r="E15" s="13">
        <v>-41770.071217086246</v>
      </c>
      <c r="F15" s="13">
        <v>-41770.071217086246</v>
      </c>
      <c r="G15" s="13">
        <v>48811.932877785977</v>
      </c>
      <c r="I15" s="13"/>
      <c r="J15" s="13"/>
      <c r="K15" s="13"/>
      <c r="L15" t="s">
        <v>20</v>
      </c>
      <c r="M15" t="str">
        <f>IF(RIGHT(A15,1)="*","Y","N")</f>
        <v>N</v>
      </c>
    </row>
    <row r="16" spans="1:17" x14ac:dyDescent="0.35">
      <c r="A16" s="4" t="s">
        <v>34</v>
      </c>
      <c r="B16" s="15"/>
      <c r="C16" s="13"/>
      <c r="D16" s="13"/>
      <c r="E16" s="13"/>
      <c r="F16" s="13"/>
      <c r="G16" s="13"/>
      <c r="I16" s="13"/>
      <c r="J16" s="13"/>
      <c r="K16" s="13"/>
    </row>
    <row r="17" spans="1:17" ht="29" x14ac:dyDescent="0.35">
      <c r="A17" s="12" t="s">
        <v>35</v>
      </c>
      <c r="B17" s="16" t="s">
        <v>36</v>
      </c>
      <c r="C17" s="13">
        <v>104121.04338394053</v>
      </c>
      <c r="D17" s="13">
        <v>104121.04338394053</v>
      </c>
      <c r="E17" s="13">
        <v>61082.726490805842</v>
      </c>
      <c r="F17" s="13">
        <v>61082.726490805842</v>
      </c>
      <c r="G17" s="13">
        <v>366528.54309286649</v>
      </c>
      <c r="I17" s="13"/>
      <c r="J17" s="13"/>
      <c r="K17" s="13"/>
      <c r="L17" t="s">
        <v>37</v>
      </c>
      <c r="M17" t="s">
        <v>23</v>
      </c>
    </row>
    <row r="18" spans="1:17" x14ac:dyDescent="0.35">
      <c r="A18" t="s">
        <v>38</v>
      </c>
      <c r="B18" s="15" t="s">
        <v>39</v>
      </c>
      <c r="C18" s="13">
        <v>952787.6325297018</v>
      </c>
      <c r="D18" s="13">
        <v>952787.6325297018</v>
      </c>
      <c r="E18" s="13">
        <v>952787.6325297018</v>
      </c>
      <c r="F18" s="13">
        <v>952787.6325297018</v>
      </c>
      <c r="G18" s="13">
        <v>1382681.3368507097</v>
      </c>
      <c r="I18" s="13"/>
      <c r="J18" s="13"/>
      <c r="K18" s="13"/>
      <c r="L18" t="s">
        <v>40</v>
      </c>
      <c r="M18" t="s">
        <v>23</v>
      </c>
    </row>
    <row r="19" spans="1:17" x14ac:dyDescent="0.35">
      <c r="A19" t="s">
        <v>41</v>
      </c>
      <c r="B19" s="15" t="s">
        <v>39</v>
      </c>
      <c r="C19" s="13">
        <v>2331.3449575275499</v>
      </c>
      <c r="D19" s="13">
        <v>2331.3449575275499</v>
      </c>
      <c r="E19" s="13">
        <v>2331.3449575275499</v>
      </c>
      <c r="F19" s="13">
        <v>2331.3449575275499</v>
      </c>
      <c r="G19" s="13">
        <v>4660.3112402385859</v>
      </c>
      <c r="I19" s="13"/>
      <c r="J19" s="13"/>
      <c r="K19" s="13"/>
      <c r="L19" t="s">
        <v>42</v>
      </c>
      <c r="M19" t="s">
        <v>23</v>
      </c>
    </row>
    <row r="20" spans="1:17" x14ac:dyDescent="0.35">
      <c r="A20" t="s">
        <v>43</v>
      </c>
      <c r="B20" s="15" t="s">
        <v>39</v>
      </c>
      <c r="C20" s="13">
        <v>342450.17657947849</v>
      </c>
      <c r="D20" s="13">
        <v>342450.17657947849</v>
      </c>
      <c r="E20" s="13">
        <v>342450.17657947849</v>
      </c>
      <c r="F20" s="13">
        <v>342450.17657947849</v>
      </c>
      <c r="G20" s="13">
        <v>327606.84892747109</v>
      </c>
      <c r="I20" s="13"/>
      <c r="J20" s="13"/>
      <c r="K20" s="13"/>
      <c r="L20" t="s">
        <v>44</v>
      </c>
      <c r="M20" t="s">
        <v>23</v>
      </c>
    </row>
    <row r="21" spans="1:17" x14ac:dyDescent="0.35">
      <c r="A21" t="s">
        <v>45</v>
      </c>
      <c r="B21" s="15" t="s">
        <v>39</v>
      </c>
      <c r="C21" s="13">
        <v>0</v>
      </c>
      <c r="D21" s="13">
        <v>39937.261033960378</v>
      </c>
      <c r="E21" s="13">
        <v>39937.261033960378</v>
      </c>
      <c r="F21" s="13">
        <v>39937.261033960378</v>
      </c>
      <c r="G21" s="13">
        <v>52935.458404141005</v>
      </c>
      <c r="I21" s="13"/>
      <c r="J21" s="13"/>
      <c r="K21" s="13"/>
      <c r="L21" t="s">
        <v>40</v>
      </c>
      <c r="M21" t="s">
        <v>46</v>
      </c>
    </row>
    <row r="22" spans="1:17" x14ac:dyDescent="0.35">
      <c r="A22" t="s">
        <v>47</v>
      </c>
      <c r="B22" s="15" t="s">
        <v>39</v>
      </c>
      <c r="C22" s="13">
        <v>0</v>
      </c>
      <c r="D22" s="13">
        <v>-137094.58712158003</v>
      </c>
      <c r="E22" s="13">
        <v>-137094.58712158003</v>
      </c>
      <c r="F22" s="13">
        <v>-137094.58712158003</v>
      </c>
      <c r="G22" s="13">
        <v>-142814.64076087764</v>
      </c>
      <c r="I22" s="13"/>
      <c r="J22" s="13"/>
      <c r="K22" s="13"/>
      <c r="L22" t="s">
        <v>44</v>
      </c>
      <c r="M22" t="s">
        <v>46</v>
      </c>
    </row>
    <row r="23" spans="1:17" x14ac:dyDescent="0.35">
      <c r="A23" t="s">
        <v>48</v>
      </c>
      <c r="B23" t="s">
        <v>49</v>
      </c>
      <c r="C23" s="13">
        <v>-25740.283466736419</v>
      </c>
      <c r="D23" s="13">
        <v>31181.113237660422</v>
      </c>
      <c r="E23" s="13">
        <v>31181.113237660422</v>
      </c>
      <c r="F23" s="13">
        <v>31181.113237660422</v>
      </c>
      <c r="G23" s="13">
        <v>-177957.14349935867</v>
      </c>
      <c r="I23" s="13"/>
      <c r="J23" s="13"/>
      <c r="K23" s="13"/>
      <c r="L23" t="s">
        <v>20</v>
      </c>
      <c r="M23" t="s">
        <v>46</v>
      </c>
    </row>
    <row r="24" spans="1:17" x14ac:dyDescent="0.35">
      <c r="A24" t="s">
        <v>50</v>
      </c>
      <c r="B24" t="s">
        <v>49</v>
      </c>
      <c r="C24" s="13">
        <v>47909.453142317499</v>
      </c>
      <c r="D24" s="13">
        <v>32015.134478645185</v>
      </c>
      <c r="E24" s="13">
        <v>32015.134478645185</v>
      </c>
      <c r="F24" s="13">
        <v>32015.134478645185</v>
      </c>
      <c r="G24" s="13">
        <v>-56112.591833256265</v>
      </c>
      <c r="I24" s="13"/>
      <c r="J24" s="13"/>
      <c r="K24" s="13"/>
      <c r="L24" t="s">
        <v>37</v>
      </c>
      <c r="M24" t="s">
        <v>46</v>
      </c>
      <c r="Q24" s="14"/>
    </row>
    <row r="25" spans="1:17" x14ac:dyDescent="0.35">
      <c r="A25" t="s">
        <v>51</v>
      </c>
      <c r="B25" t="s">
        <v>49</v>
      </c>
      <c r="C25" s="13">
        <v>11118.707905940704</v>
      </c>
      <c r="D25" s="13">
        <v>12436.621431911886</v>
      </c>
      <c r="E25" s="13">
        <v>12436.621431911886</v>
      </c>
      <c r="F25" s="13">
        <v>12436.621431911886</v>
      </c>
      <c r="G25" s="13">
        <v>11955.424037361248</v>
      </c>
      <c r="I25" s="13"/>
      <c r="J25" s="13"/>
      <c r="K25" s="13"/>
      <c r="L25" t="s">
        <v>52</v>
      </c>
      <c r="M25" t="s">
        <v>46</v>
      </c>
      <c r="Q25" s="14"/>
    </row>
    <row r="26" spans="1:17" x14ac:dyDescent="0.35">
      <c r="A26" t="s">
        <v>53</v>
      </c>
      <c r="B26" t="s">
        <v>54</v>
      </c>
      <c r="C26" s="13">
        <v>-14665.866566666667</v>
      </c>
      <c r="D26" s="13">
        <v>-10301.493409999999</v>
      </c>
      <c r="E26" s="13">
        <v>-10301.493409999999</v>
      </c>
      <c r="F26" s="13">
        <v>-10301.493409999999</v>
      </c>
      <c r="G26" s="13">
        <v>2351.5195137676801</v>
      </c>
      <c r="H26" s="13"/>
      <c r="J26" s="13"/>
      <c r="K26" s="13"/>
      <c r="L26" t="s">
        <v>37</v>
      </c>
      <c r="M26" t="s">
        <v>46</v>
      </c>
      <c r="P26" s="17"/>
      <c r="Q26" s="14"/>
    </row>
    <row r="27" spans="1:17" x14ac:dyDescent="0.35">
      <c r="A27" t="s">
        <v>55</v>
      </c>
      <c r="B27" t="s">
        <v>54</v>
      </c>
      <c r="C27" s="13">
        <v>-2809.0419286194888</v>
      </c>
      <c r="D27" s="13">
        <v>3864.0022600000002</v>
      </c>
      <c r="E27" s="13">
        <v>3864.0022600000002</v>
      </c>
      <c r="F27" s="13">
        <v>3864.0022600000002</v>
      </c>
      <c r="G27" s="13">
        <v>2644.1826038427921</v>
      </c>
      <c r="H27" s="13"/>
      <c r="J27" s="13"/>
      <c r="K27" s="13"/>
      <c r="L27" t="s">
        <v>20</v>
      </c>
      <c r="M27" t="s">
        <v>46</v>
      </c>
    </row>
    <row r="28" spans="1:17" x14ac:dyDescent="0.35">
      <c r="A28" t="s">
        <v>56</v>
      </c>
      <c r="B28" t="s">
        <v>54</v>
      </c>
      <c r="C28" s="13">
        <v>-2976.9146398122571</v>
      </c>
      <c r="D28" s="13">
        <v>-1573.2549060678502</v>
      </c>
      <c r="E28" s="13">
        <v>-1573.2549060678502</v>
      </c>
      <c r="F28" s="13">
        <v>-1573.2549060678502</v>
      </c>
      <c r="G28" s="13">
        <v>-2549.2944788347745</v>
      </c>
      <c r="H28" s="13"/>
      <c r="J28" s="13"/>
      <c r="K28" s="13"/>
      <c r="L28" t="s">
        <v>52</v>
      </c>
      <c r="M28" t="s">
        <v>46</v>
      </c>
    </row>
    <row r="29" spans="1:17" x14ac:dyDescent="0.35">
      <c r="A29" t="s">
        <v>57</v>
      </c>
      <c r="B29" t="s">
        <v>54</v>
      </c>
      <c r="C29" s="13">
        <v>-6277.0796500000006</v>
      </c>
      <c r="D29" s="13">
        <v>285.79318640416665</v>
      </c>
      <c r="E29" s="13">
        <v>285.79318640416665</v>
      </c>
      <c r="F29" s="13">
        <v>285.79318640416665</v>
      </c>
      <c r="G29" s="13">
        <v>8262.1701005634568</v>
      </c>
      <c r="H29" s="13"/>
      <c r="J29" s="13"/>
      <c r="K29" s="13"/>
      <c r="L29" t="s">
        <v>58</v>
      </c>
      <c r="M29" t="s">
        <v>46</v>
      </c>
    </row>
    <row r="30" spans="1:17" x14ac:dyDescent="0.35">
      <c r="A30" t="s">
        <v>59</v>
      </c>
      <c r="B30" t="s">
        <v>54</v>
      </c>
      <c r="C30" s="13">
        <v>1558.5630590611343</v>
      </c>
      <c r="D30" s="13">
        <v>1558.5630590611343</v>
      </c>
      <c r="E30" s="13">
        <v>1558.5630590611343</v>
      </c>
      <c r="F30" s="13">
        <v>1558.5630590611343</v>
      </c>
      <c r="G30" s="13">
        <v>1558.5630590611343</v>
      </c>
      <c r="H30" s="13"/>
      <c r="J30" s="13"/>
      <c r="K30" s="13"/>
      <c r="L30" t="s">
        <v>58</v>
      </c>
      <c r="M30" t="s">
        <v>46</v>
      </c>
    </row>
    <row r="31" spans="1:17" x14ac:dyDescent="0.35">
      <c r="A31" t="s">
        <v>60</v>
      </c>
      <c r="B31" t="s">
        <v>61</v>
      </c>
      <c r="C31" s="13">
        <v>-158.41071369403215</v>
      </c>
      <c r="D31" s="13">
        <v>-219.6859685321802</v>
      </c>
      <c r="E31" s="13">
        <v>-219.6859685321802</v>
      </c>
      <c r="F31" s="13">
        <v>-219.6859685321802</v>
      </c>
      <c r="G31" s="13">
        <v>-709.79860559654071</v>
      </c>
      <c r="H31" s="13"/>
      <c r="I31" s="13"/>
      <c r="K31" s="13"/>
      <c r="L31" t="s">
        <v>27</v>
      </c>
      <c r="M31" t="s">
        <v>46</v>
      </c>
      <c r="P31" s="17"/>
      <c r="Q31" s="14"/>
    </row>
    <row r="32" spans="1:17" x14ac:dyDescent="0.35">
      <c r="A32" t="s">
        <v>62</v>
      </c>
      <c r="B32" t="s">
        <v>63</v>
      </c>
      <c r="C32" s="13">
        <v>90017.887610000005</v>
      </c>
      <c r="D32" s="13">
        <v>77815.518370000005</v>
      </c>
      <c r="E32" s="13">
        <v>77815.518370000005</v>
      </c>
      <c r="F32" s="13">
        <v>77815.518370000005</v>
      </c>
      <c r="G32" s="13">
        <v>106045.68983</v>
      </c>
      <c r="H32" s="13"/>
      <c r="I32" s="13"/>
      <c r="K32" s="13"/>
      <c r="L32" t="s">
        <v>37</v>
      </c>
      <c r="M32" t="s">
        <v>46</v>
      </c>
      <c r="P32" s="17"/>
      <c r="Q32" s="14"/>
    </row>
    <row r="33" spans="1:17" x14ac:dyDescent="0.35">
      <c r="A33" t="s">
        <v>64</v>
      </c>
      <c r="B33" t="s">
        <v>65</v>
      </c>
      <c r="C33" s="13">
        <v>12244.29196</v>
      </c>
      <c r="D33" s="13">
        <v>-1660.9780700000001</v>
      </c>
      <c r="E33" s="13">
        <v>-1660.9780700000001</v>
      </c>
      <c r="F33" s="13">
        <v>-1660.9780700000001</v>
      </c>
      <c r="G33" s="13">
        <v>-11695.751689999999</v>
      </c>
      <c r="I33" s="13"/>
      <c r="J33" s="13"/>
      <c r="K33" s="13"/>
      <c r="L33" t="s">
        <v>37</v>
      </c>
      <c r="M33" t="s">
        <v>46</v>
      </c>
      <c r="P33" s="17"/>
      <c r="Q33" s="14"/>
    </row>
    <row r="34" spans="1:17" x14ac:dyDescent="0.35">
      <c r="A34" t="s">
        <v>66</v>
      </c>
      <c r="B34" t="s">
        <v>49</v>
      </c>
      <c r="C34" s="13">
        <v>25177.24247323885</v>
      </c>
      <c r="D34" s="13">
        <v>25177.24247323885</v>
      </c>
      <c r="E34" s="13">
        <v>25177.24247323885</v>
      </c>
      <c r="F34" s="13">
        <v>25177.24247323885</v>
      </c>
      <c r="G34" s="13">
        <v>-23833.449682926261</v>
      </c>
      <c r="H34" s="13"/>
      <c r="I34" s="13"/>
      <c r="K34" s="13"/>
      <c r="L34" t="s">
        <v>67</v>
      </c>
      <c r="M34" t="s">
        <v>46</v>
      </c>
    </row>
    <row r="35" spans="1:17" x14ac:dyDescent="0.35">
      <c r="A35" t="s">
        <v>68</v>
      </c>
      <c r="B35" t="s">
        <v>69</v>
      </c>
      <c r="C35" s="13">
        <v>5986.94278812019</v>
      </c>
      <c r="D35" s="13">
        <v>5986.94278812019</v>
      </c>
      <c r="E35" s="13">
        <v>5986.94278812019</v>
      </c>
      <c r="F35" s="13">
        <v>5986.94278812019</v>
      </c>
      <c r="G35" s="13">
        <v>-5667.3998293056502</v>
      </c>
      <c r="H35" s="13"/>
      <c r="I35" s="13"/>
      <c r="K35" s="13"/>
      <c r="L35" t="s">
        <v>37</v>
      </c>
      <c r="M35" t="s">
        <v>46</v>
      </c>
    </row>
    <row r="36" spans="1:17" x14ac:dyDescent="0.35">
      <c r="A36" t="s">
        <v>70</v>
      </c>
      <c r="B36" t="s">
        <v>54</v>
      </c>
      <c r="C36" s="13">
        <v>6148.885016096192</v>
      </c>
      <c r="D36" s="13">
        <v>6148.885016096192</v>
      </c>
      <c r="E36" s="13">
        <v>6148.885016096192</v>
      </c>
      <c r="F36" s="13">
        <v>6148.885016096192</v>
      </c>
      <c r="G36" s="13">
        <v>-5820.6986643988675</v>
      </c>
      <c r="H36" s="13"/>
      <c r="I36" s="13"/>
      <c r="K36" s="13"/>
      <c r="L36" t="s">
        <v>31</v>
      </c>
      <c r="M36" t="s">
        <v>46</v>
      </c>
    </row>
    <row r="37" spans="1:17" x14ac:dyDescent="0.35">
      <c r="A37" t="s">
        <v>71</v>
      </c>
      <c r="B37" t="s">
        <v>72</v>
      </c>
      <c r="C37" s="13">
        <v>105977.49959530172</v>
      </c>
      <c r="D37" s="13">
        <v>114711.98553234148</v>
      </c>
      <c r="E37" s="13">
        <v>150922.32710297004</v>
      </c>
      <c r="F37" s="13">
        <v>150922.32710297004</v>
      </c>
      <c r="G37" s="13">
        <v>37676.242366460465</v>
      </c>
      <c r="H37" s="13"/>
      <c r="I37" s="13"/>
      <c r="K37" s="13"/>
      <c r="L37" t="s">
        <v>73</v>
      </c>
      <c r="M37" t="s">
        <v>46</v>
      </c>
    </row>
    <row r="38" spans="1:17" x14ac:dyDescent="0.35">
      <c r="A38" t="s">
        <v>74</v>
      </c>
      <c r="B38" t="s">
        <v>75</v>
      </c>
      <c r="C38" s="13">
        <v>0</v>
      </c>
      <c r="D38" s="13">
        <v>0</v>
      </c>
      <c r="E38" s="13">
        <v>0</v>
      </c>
      <c r="F38" s="13">
        <v>0</v>
      </c>
      <c r="G38" s="13">
        <v>256.96531966283163</v>
      </c>
      <c r="H38" s="13"/>
      <c r="I38" s="13"/>
      <c r="K38" s="13"/>
      <c r="L38" t="s">
        <v>37</v>
      </c>
      <c r="M38" t="s">
        <v>46</v>
      </c>
    </row>
    <row r="39" spans="1:17" x14ac:dyDescent="0.35">
      <c r="A39" t="s">
        <v>76</v>
      </c>
      <c r="B39" t="s">
        <v>77</v>
      </c>
      <c r="C39" s="13">
        <v>-65185.386577110126</v>
      </c>
      <c r="D39" s="13">
        <v>-59150.367740951267</v>
      </c>
      <c r="E39" s="13">
        <v>-59150.367740951267</v>
      </c>
      <c r="F39" s="13">
        <v>-59150.367740951267</v>
      </c>
      <c r="G39" s="13">
        <v>-98280.975070024899</v>
      </c>
      <c r="H39" s="13"/>
      <c r="I39" s="13"/>
      <c r="K39" s="13"/>
      <c r="L39" t="s">
        <v>73</v>
      </c>
      <c r="M39" t="s">
        <v>46</v>
      </c>
    </row>
    <row r="40" spans="1:17" x14ac:dyDescent="0.35">
      <c r="A40" t="s">
        <v>78</v>
      </c>
      <c r="B40" t="s">
        <v>79</v>
      </c>
      <c r="C40" s="13">
        <v>8115.2080288245006</v>
      </c>
      <c r="D40" s="13">
        <v>5592.1086338270834</v>
      </c>
      <c r="E40" s="13">
        <v>5592.1086338270834</v>
      </c>
      <c r="F40" s="13">
        <v>5592.1086338270834</v>
      </c>
      <c r="G40" s="13">
        <v>6588.1402054936925</v>
      </c>
      <c r="H40" s="13"/>
      <c r="I40" s="13"/>
      <c r="K40" s="13"/>
      <c r="L40" t="s">
        <v>80</v>
      </c>
      <c r="M40" t="s">
        <v>46</v>
      </c>
    </row>
    <row r="41" spans="1:17" x14ac:dyDescent="0.35">
      <c r="A41" t="s">
        <v>81</v>
      </c>
      <c r="B41" t="s">
        <v>82</v>
      </c>
      <c r="C41" s="13">
        <v>-343.50292428749998</v>
      </c>
      <c r="D41" s="13">
        <v>-340.16308250625002</v>
      </c>
      <c r="E41" s="13">
        <v>-340.16308250625002</v>
      </c>
      <c r="F41" s="13">
        <v>-340.16308250625002</v>
      </c>
      <c r="G41" s="13">
        <v>-313.02598877953051</v>
      </c>
      <c r="I41" s="13"/>
      <c r="J41" s="13"/>
      <c r="K41" s="13"/>
      <c r="L41" t="s">
        <v>83</v>
      </c>
      <c r="M41" t="s">
        <v>46</v>
      </c>
    </row>
    <row r="42" spans="1:17" x14ac:dyDescent="0.35">
      <c r="A42" t="s">
        <v>84</v>
      </c>
      <c r="B42" t="s">
        <v>85</v>
      </c>
      <c r="C42" s="13">
        <v>158118.67471000002</v>
      </c>
      <c r="D42" s="13">
        <v>128389.11341367774</v>
      </c>
      <c r="E42" s="13">
        <v>202848.10117939781</v>
      </c>
      <c r="F42" s="13">
        <v>202848.10117939781</v>
      </c>
      <c r="G42" s="13">
        <v>25829.257508996874</v>
      </c>
      <c r="H42" s="18"/>
      <c r="I42" s="18"/>
      <c r="J42" s="18"/>
      <c r="L42" t="s">
        <v>20</v>
      </c>
      <c r="M42" t="s">
        <v>46</v>
      </c>
    </row>
    <row r="43" spans="1:17" x14ac:dyDescent="0.35">
      <c r="A43" t="s">
        <v>86</v>
      </c>
      <c r="B43" t="s">
        <v>87</v>
      </c>
      <c r="C43" s="13">
        <v>1742.9919537289156</v>
      </c>
      <c r="D43" s="13">
        <v>1835</v>
      </c>
      <c r="E43" s="13">
        <v>1835</v>
      </c>
      <c r="F43" s="13">
        <v>1835</v>
      </c>
      <c r="G43" s="13">
        <v>0</v>
      </c>
      <c r="H43" s="18"/>
      <c r="I43" s="18"/>
      <c r="J43" s="18"/>
      <c r="L43" t="s">
        <v>20</v>
      </c>
      <c r="M43" t="s">
        <v>46</v>
      </c>
    </row>
    <row r="44" spans="1:17" x14ac:dyDescent="0.35">
      <c r="A44" t="s">
        <v>88</v>
      </c>
      <c r="B44" t="s">
        <v>89</v>
      </c>
      <c r="C44" s="13">
        <v>-3253.1821328466667</v>
      </c>
      <c r="D44" s="13">
        <v>2860.7866518583328</v>
      </c>
      <c r="E44" s="13">
        <v>2860.7866518583328</v>
      </c>
      <c r="F44" s="13">
        <v>2860.7866518583328</v>
      </c>
      <c r="G44" s="13">
        <v>-1550.7637229411489</v>
      </c>
      <c r="H44" s="13"/>
      <c r="J44" s="13"/>
      <c r="K44" s="13"/>
      <c r="L44" t="s">
        <v>20</v>
      </c>
      <c r="M44" t="s">
        <v>46</v>
      </c>
    </row>
    <row r="45" spans="1:17" x14ac:dyDescent="0.35">
      <c r="A45" t="s">
        <v>90</v>
      </c>
      <c r="B45" t="s">
        <v>91</v>
      </c>
      <c r="C45" s="13">
        <v>111630.7097042161</v>
      </c>
      <c r="D45" s="13">
        <v>0</v>
      </c>
      <c r="E45" s="13">
        <v>8834.6082503058497</v>
      </c>
      <c r="F45" s="13">
        <v>34151.605462674648</v>
      </c>
      <c r="G45" s="13">
        <v>51027.506041726352</v>
      </c>
      <c r="H45" s="13"/>
      <c r="J45" s="13"/>
      <c r="K45" s="13"/>
      <c r="L45" t="s">
        <v>20</v>
      </c>
      <c r="M45" t="s">
        <v>46</v>
      </c>
    </row>
    <row r="46" spans="1:17" x14ac:dyDescent="0.35">
      <c r="A46" t="s">
        <v>92</v>
      </c>
      <c r="B46" t="s">
        <v>91</v>
      </c>
      <c r="C46" s="13">
        <v>42141.518188991038</v>
      </c>
      <c r="D46" s="13">
        <v>0</v>
      </c>
      <c r="E46" s="13">
        <v>256.30473954420449</v>
      </c>
      <c r="F46" s="13">
        <v>3251.4046381148528</v>
      </c>
      <c r="G46" s="13">
        <v>3251.4046381148528</v>
      </c>
      <c r="H46" s="13"/>
      <c r="J46" s="13"/>
      <c r="K46" s="13"/>
      <c r="L46" t="s">
        <v>37</v>
      </c>
      <c r="M46" t="s">
        <v>46</v>
      </c>
    </row>
    <row r="47" spans="1:17" x14ac:dyDescent="0.35">
      <c r="A47" t="s">
        <v>93</v>
      </c>
      <c r="B47" t="s">
        <v>94</v>
      </c>
      <c r="C47" s="13">
        <v>31572.706941367462</v>
      </c>
      <c r="D47" s="13">
        <v>2770.6526367170754</v>
      </c>
      <c r="E47" s="13">
        <v>2770.6526367170754</v>
      </c>
      <c r="F47" s="13">
        <v>2770.6526367170754</v>
      </c>
      <c r="G47" s="13">
        <v>149406.80890772594</v>
      </c>
      <c r="I47" s="13"/>
      <c r="J47" s="13"/>
      <c r="K47" s="13"/>
      <c r="L47" t="s">
        <v>37</v>
      </c>
      <c r="M47" t="s">
        <v>46</v>
      </c>
    </row>
    <row r="48" spans="1:17" x14ac:dyDescent="0.35">
      <c r="A48" t="s">
        <v>95</v>
      </c>
      <c r="B48" t="s">
        <v>96</v>
      </c>
      <c r="C48" s="13">
        <v>-54231.313943146335</v>
      </c>
      <c r="D48" s="13">
        <v>-48263.404966896342</v>
      </c>
      <c r="E48" s="13">
        <v>-48263.404966896342</v>
      </c>
      <c r="F48" s="13">
        <v>-48263.404966896342</v>
      </c>
      <c r="G48" s="13">
        <v>-8084.9895432602334</v>
      </c>
      <c r="I48" s="13"/>
      <c r="J48" s="13"/>
      <c r="K48" s="13"/>
      <c r="L48" t="s">
        <v>37</v>
      </c>
      <c r="M48" t="s">
        <v>46</v>
      </c>
    </row>
    <row r="49" spans="1:13" x14ac:dyDescent="0.35">
      <c r="A49" t="s">
        <v>97</v>
      </c>
      <c r="B49" t="s">
        <v>98</v>
      </c>
      <c r="C49" s="13"/>
      <c r="D49" s="13"/>
      <c r="E49" s="13"/>
      <c r="F49" s="13"/>
      <c r="G49" s="13">
        <v>0</v>
      </c>
      <c r="I49" s="13"/>
      <c r="J49" s="13"/>
      <c r="K49" s="13"/>
      <c r="L49" t="s">
        <v>20</v>
      </c>
      <c r="M49" t="s">
        <v>46</v>
      </c>
    </row>
    <row r="50" spans="1:13" x14ac:dyDescent="0.35">
      <c r="A50" s="19" t="s">
        <v>99</v>
      </c>
      <c r="B50" s="19"/>
      <c r="C50" s="20">
        <v>11713.930699414259</v>
      </c>
      <c r="D50" s="20">
        <v>8579.0861351674539</v>
      </c>
      <c r="E50" s="20">
        <v>10175.12666341496</v>
      </c>
      <c r="F50" s="20">
        <v>10552.520071219906</v>
      </c>
      <c r="G50" s="20">
        <v>8363.5857905608209</v>
      </c>
      <c r="I50" s="13"/>
      <c r="J50" s="13"/>
      <c r="K50" s="13"/>
      <c r="L50" t="s">
        <v>37</v>
      </c>
      <c r="M50" t="s">
        <v>46</v>
      </c>
    </row>
    <row r="51" spans="1:13" x14ac:dyDescent="0.35">
      <c r="A51" s="4" t="s">
        <v>100</v>
      </c>
      <c r="C51" s="21">
        <f>SUM(C9:C50)</f>
        <v>4205025.9157814104</v>
      </c>
      <c r="D51" s="21">
        <f>SUM(D9:D50)</f>
        <v>3870986.5040699965</v>
      </c>
      <c r="E51" s="21">
        <f>SUM(E9:E50)</f>
        <v>3949304.4700313071</v>
      </c>
      <c r="F51" s="21">
        <f>SUM(F9:F50)</f>
        <v>3977993.9605500516</v>
      </c>
      <c r="G51" s="21">
        <f>SUM(G9:G50)</f>
        <v>4855225.4537354549</v>
      </c>
      <c r="H51" s="21"/>
      <c r="I51" s="21"/>
      <c r="J51" s="21"/>
      <c r="K51" s="21"/>
    </row>
    <row r="53" spans="1:13" ht="15" customHeight="1" x14ac:dyDescent="0.35">
      <c r="A53" s="4" t="s">
        <v>101</v>
      </c>
    </row>
    <row r="54" spans="1:13" x14ac:dyDescent="0.35">
      <c r="A54" t="s">
        <v>102</v>
      </c>
      <c r="B54" s="15" t="s">
        <v>103</v>
      </c>
      <c r="C54" s="13">
        <v>-244609.42805415523</v>
      </c>
      <c r="D54" s="13">
        <v>-270504.88757193903</v>
      </c>
      <c r="E54" s="13">
        <v>-270504.88757193903</v>
      </c>
      <c r="F54" s="13">
        <v>-270504.88757193903</v>
      </c>
      <c r="G54" s="13">
        <v>-434077.30531080381</v>
      </c>
      <c r="I54" s="13"/>
      <c r="K54" s="13"/>
      <c r="L54" t="s">
        <v>104</v>
      </c>
      <c r="M54" t="str">
        <f>IF(RIGHT(A54,1)="*","Y","N")</f>
        <v>N</v>
      </c>
    </row>
    <row r="55" spans="1:13" x14ac:dyDescent="0.35">
      <c r="A55" t="s">
        <v>105</v>
      </c>
      <c r="B55" s="15" t="s">
        <v>106</v>
      </c>
      <c r="C55" s="13">
        <v>13767.054319131103</v>
      </c>
      <c r="D55" s="13">
        <v>11012.448807410014</v>
      </c>
      <c r="E55" s="13">
        <v>11012.448807410014</v>
      </c>
      <c r="F55" s="13">
        <v>11012.448807410014</v>
      </c>
      <c r="G55" s="13">
        <v>49877.055886218266</v>
      </c>
      <c r="I55" s="13"/>
      <c r="J55" s="13"/>
      <c r="K55" s="13"/>
      <c r="L55" t="s">
        <v>107</v>
      </c>
      <c r="M55" t="str">
        <f t="shared" ref="M55:M76" si="1">IF(RIGHT(A55,1)="*","Y","N")</f>
        <v>N</v>
      </c>
    </row>
    <row r="56" spans="1:13" x14ac:dyDescent="0.35">
      <c r="A56" t="s">
        <v>108</v>
      </c>
      <c r="B56" s="15" t="s">
        <v>106</v>
      </c>
      <c r="C56" s="13">
        <v>349212.2942070404</v>
      </c>
      <c r="D56" s="13">
        <v>382062.7849567206</v>
      </c>
      <c r="E56" s="13">
        <v>382062.7849567206</v>
      </c>
      <c r="F56" s="13">
        <v>382062.7849567206</v>
      </c>
      <c r="G56" s="13">
        <v>561184.38823861838</v>
      </c>
      <c r="I56" s="13"/>
      <c r="J56" s="13"/>
      <c r="K56" s="13"/>
      <c r="L56" t="s">
        <v>109</v>
      </c>
      <c r="M56" t="str">
        <f t="shared" si="1"/>
        <v>N</v>
      </c>
    </row>
    <row r="57" spans="1:13" x14ac:dyDescent="0.35">
      <c r="A57" t="s">
        <v>110</v>
      </c>
      <c r="B57" s="15" t="s">
        <v>111</v>
      </c>
      <c r="C57" s="13">
        <v>29099.919729310539</v>
      </c>
      <c r="D57" s="13">
        <v>15129.806556866419</v>
      </c>
      <c r="E57" s="13">
        <v>15129.806556866419</v>
      </c>
      <c r="F57" s="13">
        <v>15129.806556866419</v>
      </c>
      <c r="G57" s="13">
        <v>15129.751264307894</v>
      </c>
      <c r="I57" s="13"/>
      <c r="J57" s="13"/>
      <c r="K57" s="13"/>
      <c r="L57" t="s">
        <v>112</v>
      </c>
      <c r="M57" t="str">
        <f t="shared" si="1"/>
        <v>N</v>
      </c>
    </row>
    <row r="58" spans="1:13" x14ac:dyDescent="0.35">
      <c r="A58" t="s">
        <v>113</v>
      </c>
      <c r="B58" s="15" t="s">
        <v>114</v>
      </c>
      <c r="C58" s="13">
        <v>12990.138000000001</v>
      </c>
      <c r="D58" s="13">
        <v>12990.138000000001</v>
      </c>
      <c r="E58" s="13">
        <v>12990.138000000001</v>
      </c>
      <c r="F58" s="13">
        <v>12990.138000000001</v>
      </c>
      <c r="G58" s="13">
        <v>12990.138000000001</v>
      </c>
      <c r="I58" s="13"/>
      <c r="K58" s="13"/>
      <c r="L58" t="s">
        <v>115</v>
      </c>
      <c r="M58" t="str">
        <f t="shared" si="1"/>
        <v>N</v>
      </c>
    </row>
    <row r="59" spans="1:13" x14ac:dyDescent="0.35">
      <c r="A59" t="s">
        <v>116</v>
      </c>
      <c r="B59" s="15" t="s">
        <v>117</v>
      </c>
      <c r="C59" s="13">
        <v>22408.81045375</v>
      </c>
      <c r="D59" s="13">
        <v>25482.283643750001</v>
      </c>
      <c r="E59" s="13">
        <v>25482.283643750001</v>
      </c>
      <c r="F59" s="13">
        <v>25482.283643750001</v>
      </c>
      <c r="G59" s="13">
        <v>28842.541881250003</v>
      </c>
      <c r="I59" s="13"/>
      <c r="J59" s="13"/>
      <c r="K59" s="13"/>
      <c r="L59" t="s">
        <v>118</v>
      </c>
      <c r="M59" t="str">
        <f>IF(RIGHT(A59,1)="*","Y","N")</f>
        <v>N</v>
      </c>
    </row>
    <row r="60" spans="1:13" x14ac:dyDescent="0.35">
      <c r="A60" t="s">
        <v>119</v>
      </c>
      <c r="B60" s="15" t="s">
        <v>120</v>
      </c>
      <c r="C60" s="13">
        <v>4875.35149</v>
      </c>
      <c r="D60" s="13">
        <v>217.05793999999992</v>
      </c>
      <c r="E60" s="13">
        <v>217.05793999999992</v>
      </c>
      <c r="F60" s="13">
        <v>217.05793999999992</v>
      </c>
      <c r="G60" s="13">
        <v>-177.89134999999999</v>
      </c>
      <c r="I60" s="13"/>
      <c r="J60" s="13"/>
      <c r="K60" s="13"/>
      <c r="L60" t="s">
        <v>121</v>
      </c>
      <c r="M60" t="str">
        <f t="shared" ref="M60:M61" si="2">IF(RIGHT(A60,1)="*","Y","N")</f>
        <v>N</v>
      </c>
    </row>
    <row r="61" spans="1:13" x14ac:dyDescent="0.35">
      <c r="A61" t="s">
        <v>122</v>
      </c>
      <c r="B61" s="15" t="s">
        <v>123</v>
      </c>
      <c r="C61" s="13">
        <v>61665.978569999992</v>
      </c>
      <c r="D61" s="13">
        <v>83628.680440000011</v>
      </c>
      <c r="E61" s="13">
        <v>83628.680440000011</v>
      </c>
      <c r="F61" s="13">
        <v>83628.680440000011</v>
      </c>
      <c r="G61" s="13">
        <v>102550.53890808875</v>
      </c>
      <c r="I61" s="13"/>
      <c r="J61" s="13"/>
      <c r="K61" s="13"/>
      <c r="L61" t="s">
        <v>121</v>
      </c>
      <c r="M61" t="str">
        <f t="shared" si="2"/>
        <v>N</v>
      </c>
    </row>
    <row r="62" spans="1:13" x14ac:dyDescent="0.35">
      <c r="A62" t="s">
        <v>124</v>
      </c>
      <c r="B62" s="15" t="s">
        <v>125</v>
      </c>
      <c r="C62" s="13">
        <v>71796.672000000006</v>
      </c>
      <c r="D62" s="13">
        <v>80948.739669999995</v>
      </c>
      <c r="E62" s="13">
        <v>80948.739669999995</v>
      </c>
      <c r="F62" s="13">
        <v>80948.739669999995</v>
      </c>
      <c r="G62" s="13">
        <v>80725.879000000001</v>
      </c>
      <c r="I62" s="13"/>
      <c r="J62" s="13"/>
      <c r="K62" s="13"/>
      <c r="L62" t="s">
        <v>126</v>
      </c>
      <c r="M62" t="str">
        <f t="shared" si="1"/>
        <v>N</v>
      </c>
    </row>
    <row r="63" spans="1:13" x14ac:dyDescent="0.35">
      <c r="A63" t="s">
        <v>127</v>
      </c>
      <c r="B63" s="15" t="s">
        <v>128</v>
      </c>
      <c r="C63" s="13">
        <v>10444.979380000001</v>
      </c>
      <c r="D63" s="13">
        <v>10386.02</v>
      </c>
      <c r="E63" s="13">
        <v>10386.02</v>
      </c>
      <c r="F63" s="13">
        <v>10386.02</v>
      </c>
      <c r="G63" s="13">
        <v>10494.406999999999</v>
      </c>
      <c r="I63" s="13"/>
      <c r="J63" s="13"/>
      <c r="K63" s="13"/>
      <c r="L63" t="s">
        <v>107</v>
      </c>
      <c r="M63" t="str">
        <f t="shared" si="1"/>
        <v>N</v>
      </c>
    </row>
    <row r="64" spans="1:13" x14ac:dyDescent="0.35">
      <c r="A64" t="s">
        <v>129</v>
      </c>
      <c r="B64" s="15" t="s">
        <v>125</v>
      </c>
      <c r="C64" s="13">
        <v>2752</v>
      </c>
      <c r="D64" s="13">
        <v>2792.32</v>
      </c>
      <c r="E64" s="13">
        <v>2792.32</v>
      </c>
      <c r="F64" s="13">
        <v>2792.32</v>
      </c>
      <c r="G64" s="13">
        <v>2814.12</v>
      </c>
      <c r="I64" s="13"/>
      <c r="J64" s="13"/>
      <c r="K64" s="13"/>
      <c r="L64" t="s">
        <v>130</v>
      </c>
      <c r="M64" t="str">
        <f t="shared" si="1"/>
        <v>N</v>
      </c>
    </row>
    <row r="65" spans="1:13" x14ac:dyDescent="0.35">
      <c r="A65" t="s">
        <v>131</v>
      </c>
      <c r="B65" s="15" t="s">
        <v>128</v>
      </c>
      <c r="C65" s="13"/>
      <c r="D65" s="13"/>
      <c r="E65" s="13"/>
      <c r="F65" s="13"/>
      <c r="G65" s="13"/>
      <c r="I65" s="13"/>
      <c r="J65" s="13"/>
      <c r="K65" s="13"/>
      <c r="L65" t="s">
        <v>132</v>
      </c>
      <c r="M65" t="str">
        <f t="shared" si="1"/>
        <v>N</v>
      </c>
    </row>
    <row r="66" spans="1:13" x14ac:dyDescent="0.35">
      <c r="A66" t="s">
        <v>133</v>
      </c>
      <c r="B66" s="15" t="s">
        <v>128</v>
      </c>
      <c r="C66" s="13">
        <v>476.98739</v>
      </c>
      <c r="D66" s="13">
        <v>449.62799999999999</v>
      </c>
      <c r="E66" s="13">
        <v>449.62799999999999</v>
      </c>
      <c r="F66" s="13">
        <v>449.62799999999999</v>
      </c>
      <c r="G66" s="13">
        <v>417.15199999999999</v>
      </c>
      <c r="I66" s="13"/>
      <c r="J66" s="13"/>
      <c r="K66" s="13"/>
      <c r="L66" t="s">
        <v>107</v>
      </c>
      <c r="M66" t="str">
        <f t="shared" si="1"/>
        <v>N</v>
      </c>
    </row>
    <row r="67" spans="1:13" x14ac:dyDescent="0.35">
      <c r="A67" t="s">
        <v>134</v>
      </c>
      <c r="B67" s="15" t="s">
        <v>135</v>
      </c>
      <c r="C67" s="13">
        <v>0</v>
      </c>
      <c r="D67" s="13">
        <v>0</v>
      </c>
      <c r="E67" s="13">
        <v>0</v>
      </c>
      <c r="F67" s="13">
        <v>0</v>
      </c>
      <c r="G67" s="13">
        <v>0</v>
      </c>
      <c r="I67" s="13"/>
      <c r="J67" s="13"/>
      <c r="K67" s="13"/>
      <c r="L67" t="s">
        <v>37</v>
      </c>
      <c r="M67" t="str">
        <f t="shared" si="1"/>
        <v>N</v>
      </c>
    </row>
    <row r="68" spans="1:13" x14ac:dyDescent="0.35">
      <c r="A68" t="s">
        <v>136</v>
      </c>
      <c r="B68" s="15" t="s">
        <v>120</v>
      </c>
      <c r="C68" s="13">
        <v>-18257.900698703001</v>
      </c>
      <c r="D68" s="13">
        <v>976.02455970028814</v>
      </c>
      <c r="E68" s="13">
        <v>976.02455970028814</v>
      </c>
      <c r="F68" s="13">
        <v>976.02455970028814</v>
      </c>
      <c r="G68" s="13">
        <v>2097.3290952967154</v>
      </c>
      <c r="I68" s="13"/>
      <c r="J68" s="13"/>
      <c r="K68" s="13"/>
      <c r="L68" t="s">
        <v>121</v>
      </c>
      <c r="M68" t="s">
        <v>46</v>
      </c>
    </row>
    <row r="69" spans="1:13" x14ac:dyDescent="0.35">
      <c r="A69" s="22" t="s">
        <v>137</v>
      </c>
      <c r="B69" s="15" t="s">
        <v>138</v>
      </c>
      <c r="C69" s="13">
        <v>22005.423606597567</v>
      </c>
      <c r="D69" s="13">
        <v>2982.7240323358783</v>
      </c>
      <c r="E69" s="13">
        <v>2982.7240323358783</v>
      </c>
      <c r="F69" s="13">
        <v>2982.7240323358783</v>
      </c>
      <c r="G69" s="13">
        <v>-10057.287528699271</v>
      </c>
      <c r="I69" s="13"/>
      <c r="J69" s="13"/>
      <c r="K69" s="13"/>
      <c r="L69" t="str">
        <f>L62</f>
        <v>Direct Allocation Method 100% Residential</v>
      </c>
      <c r="M69" t="s">
        <v>46</v>
      </c>
    </row>
    <row r="70" spans="1:13" x14ac:dyDescent="0.35">
      <c r="A70" s="15" t="s">
        <v>139</v>
      </c>
      <c r="B70" s="15" t="s">
        <v>140</v>
      </c>
      <c r="C70" s="13">
        <v>531.87841610309442</v>
      </c>
      <c r="D70" s="13">
        <v>1011.9247304644641</v>
      </c>
      <c r="E70" s="13">
        <v>1011.9247304644641</v>
      </c>
      <c r="F70" s="13">
        <v>1011.9247304644641</v>
      </c>
      <c r="G70" s="13">
        <v>164.26248558167492</v>
      </c>
      <c r="I70" s="13"/>
      <c r="J70" s="13"/>
      <c r="K70" s="13"/>
      <c r="L70" t="s">
        <v>37</v>
      </c>
      <c r="M70" t="s">
        <v>46</v>
      </c>
    </row>
    <row r="71" spans="1:13" x14ac:dyDescent="0.35">
      <c r="A71" s="15" t="s">
        <v>141</v>
      </c>
      <c r="B71" s="15" t="s">
        <v>142</v>
      </c>
      <c r="C71" s="13">
        <v>-10350.207474368595</v>
      </c>
      <c r="D71" s="13">
        <v>22718.751541747653</v>
      </c>
      <c r="E71" s="13">
        <v>22718.751541747653</v>
      </c>
      <c r="F71" s="13">
        <v>22718.751541747653</v>
      </c>
      <c r="G71" s="13">
        <v>30973.075460031385</v>
      </c>
      <c r="I71" s="13"/>
      <c r="J71" s="13"/>
      <c r="K71" s="13"/>
      <c r="L71" t="s">
        <v>132</v>
      </c>
      <c r="M71" t="s">
        <v>46</v>
      </c>
    </row>
    <row r="72" spans="1:13" x14ac:dyDescent="0.35">
      <c r="A72" s="15" t="s">
        <v>143</v>
      </c>
      <c r="B72" s="15" t="s">
        <v>144</v>
      </c>
      <c r="C72" s="13">
        <v>285973.00519244786</v>
      </c>
      <c r="D72" s="13">
        <v>271723.21125443745</v>
      </c>
      <c r="E72" s="13">
        <v>271723.21125443745</v>
      </c>
      <c r="F72" s="13">
        <v>271723.21125443745</v>
      </c>
      <c r="G72" s="13">
        <v>276580.60595059034</v>
      </c>
      <c r="I72" s="13"/>
      <c r="J72" s="13"/>
      <c r="K72" s="13"/>
      <c r="L72" t="s">
        <v>145</v>
      </c>
      <c r="M72" t="str">
        <f>IF(RIGHT(A72,1)="*","Y","N")</f>
        <v>N</v>
      </c>
    </row>
    <row r="73" spans="1:13" ht="15" customHeight="1" x14ac:dyDescent="0.35">
      <c r="A73" s="15" t="s">
        <v>146</v>
      </c>
      <c r="B73" s="15" t="s">
        <v>147</v>
      </c>
      <c r="C73" s="13">
        <v>761510.43705686647</v>
      </c>
      <c r="D73" s="13">
        <v>1046694.0909605873</v>
      </c>
      <c r="E73" s="13">
        <v>1046694.0909605873</v>
      </c>
      <c r="F73" s="13">
        <v>1046694.0909605873</v>
      </c>
      <c r="G73" s="13">
        <v>732450.20823861344</v>
      </c>
      <c r="I73" s="13"/>
      <c r="J73" s="13"/>
      <c r="K73" s="13"/>
      <c r="L73" t="s">
        <v>27</v>
      </c>
      <c r="M73" t="str">
        <f t="shared" si="1"/>
        <v>N</v>
      </c>
    </row>
    <row r="74" spans="1:13" x14ac:dyDescent="0.35">
      <c r="A74" s="15" t="s">
        <v>148</v>
      </c>
      <c r="B74" s="15" t="s">
        <v>149</v>
      </c>
      <c r="C74" s="13">
        <v>54744.850726632299</v>
      </c>
      <c r="D74" s="13">
        <v>74376.870726632304</v>
      </c>
      <c r="E74" s="13">
        <v>74376.870726632304</v>
      </c>
      <c r="F74" s="13">
        <v>74376.870726632304</v>
      </c>
      <c r="G74" s="13">
        <v>83091.16024094999</v>
      </c>
      <c r="I74" s="13"/>
      <c r="J74" s="13"/>
      <c r="K74" s="13"/>
      <c r="L74" t="s">
        <v>150</v>
      </c>
      <c r="M74" t="str">
        <f t="shared" si="1"/>
        <v>N</v>
      </c>
    </row>
    <row r="75" spans="1:13" x14ac:dyDescent="0.35">
      <c r="A75" s="15" t="s">
        <v>151</v>
      </c>
      <c r="B75" s="15" t="s">
        <v>152</v>
      </c>
      <c r="C75" s="13">
        <v>5332.41159785332</v>
      </c>
      <c r="D75" s="13">
        <v>5332.41159785332</v>
      </c>
      <c r="E75" s="13">
        <v>5332.41159785332</v>
      </c>
      <c r="F75" s="13">
        <v>5332.41159785332</v>
      </c>
      <c r="G75" s="13">
        <v>5332.41159785332</v>
      </c>
      <c r="I75" s="13"/>
      <c r="J75" s="13"/>
      <c r="K75" s="13"/>
      <c r="L75" s="23" t="s">
        <v>153</v>
      </c>
      <c r="M75" t="str">
        <f t="shared" si="1"/>
        <v>N</v>
      </c>
    </row>
    <row r="76" spans="1:13" x14ac:dyDescent="0.35">
      <c r="A76" s="15" t="s">
        <v>154</v>
      </c>
      <c r="B76" s="15" t="str">
        <f>B75</f>
        <v>GCAP D.19-10-036</v>
      </c>
      <c r="C76" s="13">
        <v>-5332.41159785332</v>
      </c>
      <c r="D76" s="13">
        <v>-5332.41159785332</v>
      </c>
      <c r="E76" s="13">
        <v>-5332.41159785332</v>
      </c>
      <c r="F76" s="13">
        <v>-5332.41159785332</v>
      </c>
      <c r="G76" s="13">
        <f>-G75</f>
        <v>-5332.41159785332</v>
      </c>
      <c r="J76" s="13"/>
      <c r="K76" s="13"/>
      <c r="L76" s="23" t="s">
        <v>153</v>
      </c>
      <c r="M76" t="str">
        <f t="shared" si="1"/>
        <v>N</v>
      </c>
    </row>
    <row r="77" spans="1:13" x14ac:dyDescent="0.35">
      <c r="A77" s="24"/>
      <c r="B77" s="24"/>
      <c r="C77" s="20"/>
      <c r="D77" s="20"/>
      <c r="E77" s="20"/>
      <c r="F77" s="20"/>
      <c r="G77" s="20"/>
      <c r="I77" s="20"/>
      <c r="J77" s="20"/>
      <c r="K77" s="20"/>
    </row>
    <row r="78" spans="1:13" x14ac:dyDescent="0.35">
      <c r="A78" s="4" t="s">
        <v>155</v>
      </c>
      <c r="C78" s="21">
        <f>SUM(C54:C77)</f>
        <v>1431038.2443106526</v>
      </c>
      <c r="D78" s="21">
        <f>SUM(D54:D77)</f>
        <v>1775078.6182487132</v>
      </c>
      <c r="E78" s="21">
        <f>SUM(E54:E77)</f>
        <v>1775078.6182487132</v>
      </c>
      <c r="F78" s="21">
        <f>SUM(F54:F77)</f>
        <v>1775078.6182487132</v>
      </c>
      <c r="G78" s="21">
        <f>SUM(G54:G77)</f>
        <v>1546070.1294600437</v>
      </c>
      <c r="H78" s="21"/>
      <c r="I78" s="21"/>
      <c r="J78" s="21"/>
      <c r="K78" s="21"/>
    </row>
    <row r="79" spans="1:13" x14ac:dyDescent="0.35">
      <c r="H79" s="13"/>
      <c r="I79" s="13"/>
      <c r="J79" s="13"/>
      <c r="K79" s="13"/>
    </row>
    <row r="81" spans="1:11" ht="15" thickBot="1" x14ac:dyDescent="0.4">
      <c r="A81" s="4" t="s">
        <v>156</v>
      </c>
      <c r="C81" s="25">
        <f>C51+C78</f>
        <v>5636064.1600920632</v>
      </c>
      <c r="D81" s="25">
        <f>D51+D78</f>
        <v>5646065.1223187093</v>
      </c>
      <c r="E81" s="25">
        <f>E51+E78</f>
        <v>5724383.0882800203</v>
      </c>
      <c r="F81" s="25">
        <f>F51+F78</f>
        <v>5753072.5787987653</v>
      </c>
      <c r="G81" s="25">
        <f>G51+G78</f>
        <v>6401295.5831954982</v>
      </c>
      <c r="H81" s="25"/>
      <c r="I81" s="25"/>
      <c r="J81" s="25"/>
      <c r="K81" s="25"/>
    </row>
    <row r="82" spans="1:11" ht="15" thickTop="1" x14ac:dyDescent="0.35">
      <c r="E82" s="21"/>
      <c r="G82" s="21"/>
      <c r="I82" s="13"/>
      <c r="J82" s="13"/>
      <c r="K82" s="13"/>
    </row>
    <row r="83" spans="1:11" x14ac:dyDescent="0.35">
      <c r="C83" s="21"/>
      <c r="D83" s="21"/>
      <c r="E83" s="21"/>
      <c r="F83" s="21"/>
      <c r="G83" s="21"/>
      <c r="J83" s="26"/>
      <c r="K83" s="26"/>
    </row>
    <row r="84" spans="1:11" x14ac:dyDescent="0.35">
      <c r="A84" t="s">
        <v>157</v>
      </c>
      <c r="E84" s="27"/>
      <c r="G84" s="27"/>
      <c r="H84" s="13"/>
    </row>
    <row r="85" spans="1:11" x14ac:dyDescent="0.35">
      <c r="E85" s="13"/>
      <c r="G85" s="13"/>
    </row>
    <row r="89" spans="1:11" x14ac:dyDescent="0.35">
      <c r="B89" s="28"/>
      <c r="H89" s="27"/>
    </row>
    <row r="90" spans="1:11" x14ac:dyDescent="0.35">
      <c r="H90" s="27"/>
    </row>
    <row r="91" spans="1:11" x14ac:dyDescent="0.35">
      <c r="H91" s="27"/>
    </row>
    <row r="92" spans="1:11" x14ac:dyDescent="0.35">
      <c r="H92" s="27"/>
    </row>
    <row r="93" spans="1:11" x14ac:dyDescent="0.35">
      <c r="H93" s="27"/>
    </row>
    <row r="94" spans="1:11" x14ac:dyDescent="0.35">
      <c r="H94" s="27"/>
    </row>
    <row r="96" spans="1:11" x14ac:dyDescent="0.35">
      <c r="H96" s="27"/>
    </row>
  </sheetData>
  <pageMargins left="0.7" right="0.7" top="0.75" bottom="0.75" header="0.3" footer="0.3"/>
  <pageSetup paperSize="5" scale="3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570FCE-AD08-4ECF-A222-7B95F0C58E2A}">
  <sheetPr codeName="Sheet3"/>
  <dimension ref="A2:Z128"/>
  <sheetViews>
    <sheetView workbookViewId="0">
      <selection activeCell="A3" sqref="A3"/>
    </sheetView>
  </sheetViews>
  <sheetFormatPr defaultColWidth="8.7265625" defaultRowHeight="14.5" x14ac:dyDescent="0.35"/>
  <cols>
    <col min="1" max="1" width="48" style="29" customWidth="1"/>
    <col min="2" max="2" width="17.453125" style="29" hidden="1" customWidth="1"/>
    <col min="3" max="3" width="46.81640625" style="29" hidden="1" customWidth="1"/>
    <col min="4" max="4" width="14.81640625" style="29" bestFit="1" customWidth="1"/>
    <col min="5" max="5" width="48.81640625" style="29" customWidth="1"/>
    <col min="6" max="6" width="49.81640625" style="29" customWidth="1"/>
    <col min="7" max="7" width="15.453125" style="29" bestFit="1" customWidth="1"/>
    <col min="8" max="9" width="15.7265625" style="29" bestFit="1" customWidth="1"/>
    <col min="10" max="11" width="15.453125" style="29" bestFit="1" customWidth="1"/>
    <col min="12" max="12" width="15.453125" style="31" customWidth="1"/>
    <col min="13" max="13" width="14.26953125" style="29" bestFit="1" customWidth="1"/>
    <col min="14" max="14" width="15" style="29" bestFit="1" customWidth="1"/>
    <col min="15" max="15" width="13.81640625" style="29" bestFit="1" customWidth="1"/>
    <col min="16" max="16" width="13.7265625" style="29" bestFit="1" customWidth="1"/>
    <col min="17" max="17" width="13" style="29" bestFit="1" customWidth="1"/>
    <col min="18" max="18" width="10.453125" style="29" customWidth="1"/>
    <col min="19" max="19" width="8.7265625" style="29"/>
    <col min="20" max="20" width="48.26953125" style="29" bestFit="1" customWidth="1"/>
    <col min="21" max="21" width="18.81640625" style="29" bestFit="1" customWidth="1"/>
    <col min="22" max="22" width="14.7265625" style="29" customWidth="1"/>
    <col min="23" max="23" width="13.81640625" style="29" customWidth="1"/>
    <col min="24" max="24" width="13.7265625" style="29" customWidth="1"/>
    <col min="25" max="25" width="13.81640625" style="29" customWidth="1"/>
    <col min="26" max="26" width="11.54296875" style="29" bestFit="1" customWidth="1"/>
    <col min="27" max="16384" width="8.7265625" style="29"/>
  </cols>
  <sheetData>
    <row r="2" spans="1:26" x14ac:dyDescent="0.35">
      <c r="A2" s="29" t="str">
        <f>'Authorized Rev Req'!A2</f>
        <v>Annual Period 2023</v>
      </c>
      <c r="B2" s="30"/>
    </row>
    <row r="3" spans="1:26" x14ac:dyDescent="0.35">
      <c r="A3" s="29" t="str">
        <f>'Authorized Rev Req'!A3</f>
        <v>Reporting Date: Q4 2023</v>
      </c>
      <c r="B3" s="30"/>
    </row>
    <row r="4" spans="1:26" x14ac:dyDescent="0.35">
      <c r="B4" s="30"/>
    </row>
    <row r="5" spans="1:26" x14ac:dyDescent="0.35">
      <c r="A5" s="32" t="s">
        <v>158</v>
      </c>
      <c r="B5" s="33">
        <f>'Authorized Rev Req'!G81</f>
        <v>6401295.5831954982</v>
      </c>
      <c r="G5" s="34"/>
    </row>
    <row r="6" spans="1:26" x14ac:dyDescent="0.35">
      <c r="A6" s="32" t="s">
        <v>159</v>
      </c>
      <c r="B6" s="35" t="str">
        <f>'Authorized Rev Req'!G5</f>
        <v>January 1, 2024</v>
      </c>
    </row>
    <row r="7" spans="1:26" ht="32.25" customHeight="1" x14ac:dyDescent="0.35">
      <c r="A7" s="36" t="s">
        <v>160</v>
      </c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</row>
    <row r="8" spans="1:26" ht="71.25" customHeight="1" x14ac:dyDescent="0.35">
      <c r="A8" s="37" t="s">
        <v>12</v>
      </c>
      <c r="B8" s="37" t="s">
        <v>161</v>
      </c>
      <c r="C8" s="38" t="s">
        <v>13</v>
      </c>
      <c r="D8" s="38" t="s">
        <v>162</v>
      </c>
      <c r="E8" s="38" t="s">
        <v>163</v>
      </c>
      <c r="F8" s="38" t="s">
        <v>164</v>
      </c>
      <c r="G8" s="39" t="s">
        <v>165</v>
      </c>
      <c r="H8" s="39"/>
      <c r="I8" s="39"/>
      <c r="J8" s="39"/>
      <c r="K8" s="39"/>
      <c r="L8" s="38" t="s">
        <v>166</v>
      </c>
      <c r="T8" s="32" t="s">
        <v>167</v>
      </c>
    </row>
    <row r="9" spans="1:26" x14ac:dyDescent="0.35">
      <c r="A9" s="32" t="s">
        <v>17</v>
      </c>
      <c r="G9" s="29">
        <v>2023</v>
      </c>
      <c r="H9" s="29">
        <v>2024</v>
      </c>
      <c r="I9" s="29">
        <v>2025</v>
      </c>
      <c r="J9" s="29">
        <v>2026</v>
      </c>
      <c r="K9" s="29">
        <v>2027</v>
      </c>
      <c r="U9" s="40">
        <v>2023</v>
      </c>
      <c r="V9" s="40">
        <v>2024</v>
      </c>
      <c r="W9" s="40">
        <v>2025</v>
      </c>
      <c r="X9" s="40">
        <v>2026</v>
      </c>
      <c r="Y9" s="40">
        <v>2027</v>
      </c>
    </row>
    <row r="10" spans="1:26" x14ac:dyDescent="0.35">
      <c r="A10" s="29" t="str">
        <f>'Authorized Rev Req'!A9</f>
        <v>General Rate Case</v>
      </c>
      <c r="C10" s="29" t="str">
        <f>'Authorized Rev Req'!B9</f>
        <v>D. 20-12-005/ Proposed Decision (2024)</v>
      </c>
      <c r="D10" s="41">
        <f>'Authorized Rev Req'!G9</f>
        <v>2636608.7582676234</v>
      </c>
      <c r="E10" s="29" t="str">
        <f>'Authorized Rev Req'!L9</f>
        <v>Distribution</v>
      </c>
      <c r="F10" s="29" t="s">
        <v>20</v>
      </c>
      <c r="G10" s="41">
        <f>'Authorized Rev Req'!F9</f>
        <v>2221384.8366642795</v>
      </c>
      <c r="H10" s="41">
        <v>2694745.3345155991</v>
      </c>
      <c r="I10" s="41">
        <v>2836993.5931866695</v>
      </c>
      <c r="J10" s="41">
        <v>3004265.3700240348</v>
      </c>
      <c r="K10" s="41">
        <f>J10</f>
        <v>3004265.3700240348</v>
      </c>
      <c r="L10" s="31" t="s">
        <v>168</v>
      </c>
      <c r="N10" s="42"/>
      <c r="T10" s="29" t="s">
        <v>104</v>
      </c>
      <c r="U10" s="43">
        <f>SUMIF($F$10:$F$72,$T10,G$10:G$72)-SUMIF($F$10:$F$72,$T10,$D$10:$D$72)</f>
        <v>163572.41773886478</v>
      </c>
      <c r="V10" s="43">
        <f>SUMIF($F$10:$F$72,$T10,H$10:H$72)-SUMIF($F$10:$F$72,$T10,$D$10:$D$72)</f>
        <v>0</v>
      </c>
      <c r="W10" s="43">
        <f t="shared" ref="W10:Y30" si="0">SUMIF($F$10:$F$72,$T10,I$10:I$72)-SUMIF($F$10:$F$72,$T10,$D$10:$D$72)</f>
        <v>0</v>
      </c>
      <c r="X10" s="43">
        <f t="shared" si="0"/>
        <v>0</v>
      </c>
      <c r="Y10" s="43">
        <f t="shared" si="0"/>
        <v>0</v>
      </c>
      <c r="Z10" s="44"/>
    </row>
    <row r="11" spans="1:26" x14ac:dyDescent="0.35">
      <c r="A11" s="29" t="s">
        <v>169</v>
      </c>
      <c r="C11" s="22" t="str">
        <f>'Authorized Rev Req'!B9</f>
        <v>D. 20-12-005/ Proposed Decision (2024)</v>
      </c>
      <c r="D11" s="41">
        <f>'Authorized Rev Req'!G10</f>
        <v>108425.6614208417</v>
      </c>
      <c r="E11" s="29" t="s">
        <v>20</v>
      </c>
      <c r="F11" s="29" t="s">
        <v>20</v>
      </c>
      <c r="G11" s="41">
        <f>'Authorized Rev Req'!F10</f>
        <v>0</v>
      </c>
      <c r="H11" s="41">
        <v>200391.10355547327</v>
      </c>
      <c r="I11" s="41">
        <v>200391.10355547327</v>
      </c>
      <c r="J11" s="41"/>
      <c r="K11" s="41"/>
      <c r="L11" s="31" t="s">
        <v>168</v>
      </c>
      <c r="N11" s="42"/>
      <c r="T11" s="29" t="s">
        <v>67</v>
      </c>
      <c r="U11" s="43">
        <f t="shared" ref="U11:V30" si="1">SUMIF($F$10:$F$72,$T11,G$10:G$72)-SUMIF($F$10:$F$72,$T11,$D$10:$D$72)</f>
        <v>49010.692156165111</v>
      </c>
      <c r="V11" s="43">
        <f t="shared" si="1"/>
        <v>0</v>
      </c>
      <c r="W11" s="43">
        <f t="shared" si="0"/>
        <v>-17771.800918579705</v>
      </c>
      <c r="X11" s="43">
        <f t="shared" si="0"/>
        <v>25884.910508008121</v>
      </c>
      <c r="Y11" s="43">
        <f t="shared" si="0"/>
        <v>25884.910508008121</v>
      </c>
      <c r="Z11" s="44"/>
    </row>
    <row r="12" spans="1:26" x14ac:dyDescent="0.35">
      <c r="A12" s="29" t="str">
        <f>'Authorized Rev Req'!A11</f>
        <v>Pension Contribution - Distribution</v>
      </c>
      <c r="C12" s="29" t="str">
        <f>'Authorized Rev Req'!B11</f>
        <v>D.09-09-020</v>
      </c>
      <c r="D12" s="41">
        <f>'Authorized Rev Req'!G11</f>
        <v>31709.741200000004</v>
      </c>
      <c r="E12" s="29" t="str">
        <f>'Authorized Rev Req'!L11</f>
        <v>Distribution</v>
      </c>
      <c r="F12" s="29" t="s">
        <v>20</v>
      </c>
      <c r="G12" s="41">
        <f>'Authorized Rev Req'!F11</f>
        <v>31709.741200000004</v>
      </c>
      <c r="H12" s="41">
        <f t="shared" ref="H12:H24" si="2">D12</f>
        <v>31709.741200000004</v>
      </c>
      <c r="I12" s="41">
        <f t="shared" ref="I12:K15" si="3">H12</f>
        <v>31709.741200000004</v>
      </c>
      <c r="J12" s="41">
        <f t="shared" si="3"/>
        <v>31709.741200000004</v>
      </c>
      <c r="K12" s="41">
        <f t="shared" si="3"/>
        <v>31709.741200000004</v>
      </c>
      <c r="L12" s="31" t="s">
        <v>168</v>
      </c>
      <c r="T12" s="29" t="s">
        <v>20</v>
      </c>
      <c r="U12" s="43">
        <f>SUMIF($F$10:$F$72,$T12,G$10:G$72)-SUMIF($F$10:$F$72,$T12,$D$10:$D$72)</f>
        <v>-281049.8280145959</v>
      </c>
      <c r="V12" s="43">
        <f>SUMIF($F$10:$F$72,$T12,H$10:H$72)-SUMIF($F$10:$F$72,$T12,$D$10:$D$72)</f>
        <v>84414.184925769456</v>
      </c>
      <c r="W12" s="43">
        <f t="shared" si="0"/>
        <v>226662.4435968399</v>
      </c>
      <c r="X12" s="43">
        <f t="shared" si="0"/>
        <v>159391.51141605759</v>
      </c>
      <c r="Y12" s="43">
        <f t="shared" si="0"/>
        <v>159391.51141605759</v>
      </c>
    </row>
    <row r="13" spans="1:26" x14ac:dyDescent="0.35">
      <c r="A13" s="29" t="str">
        <f>'Authorized Rev Req'!A12</f>
        <v>Pension Contribution - GT&amp;S Core</v>
      </c>
      <c r="C13" s="29" t="str">
        <f>'Authorized Rev Req'!B12</f>
        <v>D.09-09-020</v>
      </c>
      <c r="D13" s="41">
        <f>'Authorized Rev Req'!G12</f>
        <v>9019.5684282388793</v>
      </c>
      <c r="E13" s="29" t="str">
        <f>'Authorized Rev Req'!L12</f>
        <v>Core - ECPT</v>
      </c>
      <c r="F13" s="29" t="s">
        <v>170</v>
      </c>
      <c r="G13" s="41">
        <f>'Authorized Rev Req'!F12</f>
        <v>9019.5684282388793</v>
      </c>
      <c r="H13" s="41">
        <f t="shared" si="2"/>
        <v>9019.5684282388793</v>
      </c>
      <c r="I13" s="41">
        <f t="shared" si="3"/>
        <v>9019.5684282388793</v>
      </c>
      <c r="J13" s="41">
        <f t="shared" si="3"/>
        <v>9019.5684282388793</v>
      </c>
      <c r="K13" s="41">
        <f t="shared" si="3"/>
        <v>9019.5684282388793</v>
      </c>
      <c r="L13" s="31" t="s">
        <v>168</v>
      </c>
      <c r="T13" s="29" t="s">
        <v>173</v>
      </c>
      <c r="U13" s="43">
        <f t="shared" si="1"/>
        <v>-267164.13572005834</v>
      </c>
      <c r="V13" s="43">
        <f t="shared" si="1"/>
        <v>-116422.92682181043</v>
      </c>
      <c r="W13" s="43">
        <f t="shared" si="0"/>
        <v>-71320.489874790772</v>
      </c>
      <c r="X13" s="43">
        <f t="shared" si="0"/>
        <v>-274581.36514814978</v>
      </c>
      <c r="Y13" s="43">
        <f t="shared" si="0"/>
        <v>-335664.09163895564</v>
      </c>
    </row>
    <row r="14" spans="1:26" x14ac:dyDescent="0.35">
      <c r="A14" s="29" t="str">
        <f>'Authorized Rev Req'!A13</f>
        <v>Pension Contribution - GT&amp;S NonCore (LT)</v>
      </c>
      <c r="C14" s="29" t="str">
        <f>'Authorized Rev Req'!B13</f>
        <v>D.09-09-020</v>
      </c>
      <c r="D14" s="41">
        <f>'Authorized Rev Req'!G13</f>
        <v>2947.8208589564811</v>
      </c>
      <c r="E14" s="29" t="str">
        <f>'Authorized Rev Req'!L13</f>
        <v>Noncore (No-BB/EG-BB)-ECPT</v>
      </c>
      <c r="F14" s="29" t="s">
        <v>171</v>
      </c>
      <c r="G14" s="41">
        <f>'Authorized Rev Req'!F13</f>
        <v>2947.8208589564811</v>
      </c>
      <c r="H14" s="41">
        <f t="shared" si="2"/>
        <v>2947.8208589564811</v>
      </c>
      <c r="I14" s="41">
        <f t="shared" si="3"/>
        <v>2947.8208589564811</v>
      </c>
      <c r="J14" s="41">
        <f t="shared" si="3"/>
        <v>2947.8208589564811</v>
      </c>
      <c r="K14" s="41">
        <f t="shared" si="3"/>
        <v>2947.8208589564811</v>
      </c>
      <c r="L14" s="31" t="s">
        <v>168</v>
      </c>
      <c r="T14" s="29" t="s">
        <v>170</v>
      </c>
      <c r="U14" s="43">
        <f t="shared" si="1"/>
        <v>-445978.37219600019</v>
      </c>
      <c r="V14" s="43">
        <f t="shared" si="1"/>
        <v>-167315.22022235591</v>
      </c>
      <c r="W14" s="43">
        <f t="shared" si="0"/>
        <v>-120997.54569748603</v>
      </c>
      <c r="X14" s="43">
        <f t="shared" si="0"/>
        <v>-72675.144935373333</v>
      </c>
      <c r="Y14" s="43">
        <f t="shared" si="0"/>
        <v>-72675.144935373333</v>
      </c>
    </row>
    <row r="15" spans="1:26" x14ac:dyDescent="0.35">
      <c r="A15" s="29" t="str">
        <f>'Authorized Rev Req'!A14</f>
        <v>Pension Contribution - GT&amp;S Noncore (BB&amp; Storage)</v>
      </c>
      <c r="C15" s="29" t="str">
        <f>'Authorized Rev Req'!B14</f>
        <v>D.09-09-020</v>
      </c>
      <c r="D15" s="41">
        <f>'Authorized Rev Req'!G14</f>
        <v>3462.535612804641</v>
      </c>
      <c r="E15" s="29" t="str">
        <f>'Authorized Rev Req'!L14</f>
        <v>Noncore - ECPT</v>
      </c>
      <c r="F15" s="29" t="s">
        <v>171</v>
      </c>
      <c r="G15" s="41">
        <f>'Authorized Rev Req'!F14</f>
        <v>3462.535612804641</v>
      </c>
      <c r="H15" s="41">
        <f t="shared" si="2"/>
        <v>3462.535612804641</v>
      </c>
      <c r="I15" s="41">
        <f t="shared" si="3"/>
        <v>3462.535612804641</v>
      </c>
      <c r="J15" s="41">
        <f t="shared" si="3"/>
        <v>3462.535612804641</v>
      </c>
      <c r="K15" s="41">
        <f t="shared" si="3"/>
        <v>3462.535612804641</v>
      </c>
      <c r="L15" s="31" t="s">
        <v>168</v>
      </c>
      <c r="T15" s="29" t="s">
        <v>171</v>
      </c>
      <c r="U15" s="43">
        <f t="shared" si="1"/>
        <v>28054.251555487281</v>
      </c>
      <c r="V15" s="43">
        <f t="shared" si="1"/>
        <v>145305.49153464206</v>
      </c>
      <c r="W15" s="43">
        <f t="shared" si="0"/>
        <v>162443.48275414947</v>
      </c>
      <c r="X15" s="43">
        <f t="shared" si="0"/>
        <v>195513.41197262664</v>
      </c>
      <c r="Y15" s="43">
        <f t="shared" si="0"/>
        <v>195513.41197262664</v>
      </c>
    </row>
    <row r="16" spans="1:26" x14ac:dyDescent="0.35">
      <c r="A16" s="29" t="str">
        <f>'Authorized Rev Req'!A15</f>
        <v>Cost of Capital</v>
      </c>
      <c r="C16" s="29" t="str">
        <f>'Authorized Rev Req'!B15</f>
        <v>D.19-12-056</v>
      </c>
      <c r="D16" s="41">
        <f>'Authorized Rev Req'!G15</f>
        <v>48811.932877785977</v>
      </c>
      <c r="E16" s="29" t="str">
        <f>'Authorized Rev Req'!L15</f>
        <v>Distribution</v>
      </c>
      <c r="F16" s="29" t="s">
        <v>20</v>
      </c>
      <c r="G16" s="41">
        <f>'Authorized Rev Req'!F15</f>
        <v>-41770.071217086246</v>
      </c>
      <c r="H16" s="41">
        <v>0</v>
      </c>
      <c r="I16" s="41">
        <v>0</v>
      </c>
      <c r="J16" s="41">
        <v>0</v>
      </c>
      <c r="K16" s="41">
        <v>0</v>
      </c>
      <c r="L16" s="31" t="s">
        <v>168</v>
      </c>
      <c r="T16" s="29" t="s">
        <v>224</v>
      </c>
      <c r="U16" s="43">
        <f t="shared" si="1"/>
        <v>0</v>
      </c>
      <c r="V16" s="43">
        <f t="shared" si="1"/>
        <v>0</v>
      </c>
      <c r="W16" s="43">
        <f t="shared" si="0"/>
        <v>0</v>
      </c>
      <c r="X16" s="43">
        <f t="shared" si="0"/>
        <v>0</v>
      </c>
      <c r="Y16" s="43">
        <f t="shared" si="0"/>
        <v>0</v>
      </c>
    </row>
    <row r="17" spans="1:25" x14ac:dyDescent="0.35">
      <c r="A17" s="32" t="str">
        <f>'Authorized Rev Req'!A16</f>
        <v>GT&amp;S (excluding costs recovered through Core Procurement)</v>
      </c>
      <c r="D17" s="41"/>
      <c r="G17" s="41"/>
      <c r="H17" s="41"/>
      <c r="I17" s="41"/>
      <c r="J17" s="41"/>
      <c r="K17" s="41"/>
      <c r="T17" s="29" t="s">
        <v>109</v>
      </c>
      <c r="U17" s="43">
        <f t="shared" si="1"/>
        <v>-179121.60328189778</v>
      </c>
      <c r="V17" s="43">
        <f t="shared" si="1"/>
        <v>0</v>
      </c>
      <c r="W17" s="43">
        <f t="shared" si="0"/>
        <v>0</v>
      </c>
      <c r="X17" s="43">
        <f t="shared" si="0"/>
        <v>0</v>
      </c>
      <c r="Y17" s="43">
        <f t="shared" si="0"/>
        <v>0</v>
      </c>
    </row>
    <row r="18" spans="1:25" ht="43.5" x14ac:dyDescent="0.35">
      <c r="A18" s="45" t="str">
        <f>'Authorized Rev Req'!A17</f>
        <v>Late Implementation (Transmission Undercollection, Capital Audit, GRC Track II, WGSC( in 2024 only to tie to AGT))</v>
      </c>
      <c r="C18" s="29" t="s">
        <v>172</v>
      </c>
      <c r="D18" s="41">
        <f>'Authorized Rev Req'!G17</f>
        <v>366528.54309286649</v>
      </c>
      <c r="E18" s="29" t="str">
        <f>'Authorized Rev Req'!L17</f>
        <v>ECPT</v>
      </c>
      <c r="F18" s="29" t="s">
        <v>173</v>
      </c>
      <c r="G18" s="41">
        <f>'Authorized Rev Req'!F17</f>
        <v>61082.726490805842</v>
      </c>
      <c r="H18" s="41">
        <v>258128.85303571197</v>
      </c>
      <c r="I18" s="41">
        <v>289979.73296091304</v>
      </c>
      <c r="J18" s="41">
        <v>61082.726490805842</v>
      </c>
      <c r="K18" s="41">
        <v>0</v>
      </c>
      <c r="L18" s="31" t="s">
        <v>168</v>
      </c>
      <c r="T18" s="29" t="s">
        <v>185</v>
      </c>
      <c r="U18" s="43">
        <f t="shared" si="1"/>
        <v>-18921.858468088743</v>
      </c>
      <c r="V18" s="43">
        <f t="shared" si="1"/>
        <v>0</v>
      </c>
      <c r="W18" s="43">
        <f t="shared" si="0"/>
        <v>23734.338447897127</v>
      </c>
      <c r="X18" s="43">
        <f t="shared" si="0"/>
        <v>25079.27076540509</v>
      </c>
      <c r="Y18" s="43">
        <f t="shared" si="0"/>
        <v>27099.446755246681</v>
      </c>
    </row>
    <row r="19" spans="1:25" ht="15" customHeight="1" x14ac:dyDescent="0.35">
      <c r="A19" s="29" t="str">
        <f>'Authorized Rev Req'!$A$18&amp;" Core"</f>
        <v>Local Transmission Core</v>
      </c>
      <c r="C19" s="29" t="str">
        <f>'Authorized Rev Req'!B18</f>
        <v>D. 19-09-025/ Proposed Decision</v>
      </c>
      <c r="D19" s="41">
        <f>'Authorized Rev Req'!G18-D20</f>
        <v>1096915.4540708112</v>
      </c>
      <c r="E19" s="29" t="str">
        <f>'Authorized Rev Req'!L18</f>
        <v>ECPT (No BB)</v>
      </c>
      <c r="F19" s="29" t="s">
        <v>170</v>
      </c>
      <c r="G19" s="41">
        <v>650937.08187481097</v>
      </c>
      <c r="H19" s="41">
        <v>929600.23384845525</v>
      </c>
      <c r="I19" s="41">
        <v>975917.90837332513</v>
      </c>
      <c r="J19" s="41">
        <v>1024240.3091354378</v>
      </c>
      <c r="K19" s="41">
        <f t="shared" ref="K19:K22" si="4">J19</f>
        <v>1024240.3091354378</v>
      </c>
      <c r="L19" s="31" t="s">
        <v>168</v>
      </c>
      <c r="T19" s="29" t="s">
        <v>186</v>
      </c>
      <c r="U19" s="43">
        <f t="shared" si="1"/>
        <v>222.86066999999457</v>
      </c>
      <c r="V19" s="43">
        <f t="shared" si="1"/>
        <v>0</v>
      </c>
      <c r="W19" s="43">
        <f t="shared" si="0"/>
        <v>544.12100000001374</v>
      </c>
      <c r="X19" s="43">
        <f t="shared" si="0"/>
        <v>444.12099999999919</v>
      </c>
      <c r="Y19" s="43">
        <f t="shared" si="0"/>
        <v>444.12099999999919</v>
      </c>
    </row>
    <row r="20" spans="1:25" ht="15" customHeight="1" x14ac:dyDescent="0.35">
      <c r="A20" s="29" t="str">
        <f>'Authorized Rev Req'!$A$18&amp;" Noncore"</f>
        <v>Local Transmission Noncore</v>
      </c>
      <c r="C20" s="29" t="str">
        <f>'Authorized Rev Req'!B19</f>
        <v>D. 19-09-025/ Proposed Decision</v>
      </c>
      <c r="D20" s="41">
        <v>285765.88277989859</v>
      </c>
      <c r="E20" s="29" t="str">
        <f>'Authorized Rev Req'!L18</f>
        <v>ECPT (No BB)</v>
      </c>
      <c r="F20" s="29" t="s">
        <v>171</v>
      </c>
      <c r="G20" s="41">
        <v>301850.55065489083</v>
      </c>
      <c r="H20" s="41">
        <v>431071.37431454065</v>
      </c>
      <c r="I20" s="41">
        <v>452549.66453595227</v>
      </c>
      <c r="J20" s="41">
        <v>474957.58027029556</v>
      </c>
      <c r="K20" s="41">
        <f t="shared" si="4"/>
        <v>474957.58027029556</v>
      </c>
      <c r="L20" s="31" t="s">
        <v>168</v>
      </c>
      <c r="P20" s="41"/>
      <c r="Q20" s="41"/>
      <c r="R20" s="41"/>
      <c r="T20" s="29" t="s">
        <v>188</v>
      </c>
      <c r="U20" s="43">
        <f t="shared" si="1"/>
        <v>4809.2836420377862</v>
      </c>
      <c r="V20" s="43">
        <f t="shared" si="1"/>
        <v>0</v>
      </c>
      <c r="W20" s="43">
        <f t="shared" si="0"/>
        <v>255.88000000000466</v>
      </c>
      <c r="X20" s="43">
        <f t="shared" si="0"/>
        <v>325.88000000000466</v>
      </c>
      <c r="Y20" s="43">
        <f t="shared" si="0"/>
        <v>325.88000000000466</v>
      </c>
    </row>
    <row r="21" spans="1:25" ht="15" customHeight="1" x14ac:dyDescent="0.35">
      <c r="A21" s="29" t="str">
        <f>'Authorized Rev Req'!A19</f>
        <v>Customer Access Charge</v>
      </c>
      <c r="C21" s="29" t="str">
        <f>'Authorized Rev Req'!B19</f>
        <v>D. 19-09-025/ Proposed Decision</v>
      </c>
      <c r="D21" s="41">
        <f>'Authorized Rev Req'!G19</f>
        <v>4660.3112402385859</v>
      </c>
      <c r="E21" s="29" t="str">
        <f>'Authorized Rev Req'!L19</f>
        <v>CAC Allocation</v>
      </c>
      <c r="F21" s="29" t="s">
        <v>42</v>
      </c>
      <c r="G21" s="41">
        <f>'Authorized Rev Req'!F19</f>
        <v>2331.3449575275499</v>
      </c>
      <c r="H21" s="41">
        <v>3740.0393212059562</v>
      </c>
      <c r="I21" s="41">
        <v>4616.1733053024955</v>
      </c>
      <c r="J21" s="41">
        <v>5465.2409449677816</v>
      </c>
      <c r="K21" s="41">
        <f t="shared" si="4"/>
        <v>5465.2409449677816</v>
      </c>
      <c r="L21" s="31" t="s">
        <v>168</v>
      </c>
      <c r="P21" s="41"/>
      <c r="Q21" s="41"/>
      <c r="R21" s="41"/>
      <c r="T21" s="29" t="s">
        <v>184</v>
      </c>
      <c r="U21" s="43">
        <f t="shared" si="1"/>
        <v>0</v>
      </c>
      <c r="V21" s="43">
        <f t="shared" si="1"/>
        <v>0</v>
      </c>
      <c r="W21" s="43">
        <f t="shared" si="0"/>
        <v>0</v>
      </c>
      <c r="X21" s="43">
        <f t="shared" si="0"/>
        <v>0</v>
      </c>
      <c r="Y21" s="43">
        <f t="shared" si="0"/>
        <v>0</v>
      </c>
    </row>
    <row r="22" spans="1:25" ht="15" customHeight="1" x14ac:dyDescent="0.35">
      <c r="A22" s="29" t="str">
        <f>'Authorized Rev Req'!A20</f>
        <v>Unbundled</v>
      </c>
      <c r="C22" s="29" t="str">
        <f>'Authorized Rev Req'!B20</f>
        <v>D. 19-09-025/ Proposed Decision</v>
      </c>
      <c r="D22" s="41">
        <f>'Authorized Rev Req'!G20</f>
        <v>327606.84892747109</v>
      </c>
      <c r="E22" s="29" t="str">
        <f>'Authorized Rev Req'!L20</f>
        <v>ECPT-All</v>
      </c>
      <c r="F22" s="29" t="s">
        <v>173</v>
      </c>
      <c r="G22" s="41">
        <f>'Authorized Rev Req'!F20</f>
        <v>342450.17657947849</v>
      </c>
      <c r="H22" s="41">
        <v>319583.61216281512</v>
      </c>
      <c r="I22" s="41">
        <v>337061.15840702353</v>
      </c>
      <c r="J22" s="41">
        <v>355567.48454800254</v>
      </c>
      <c r="K22" s="41">
        <f t="shared" si="4"/>
        <v>355567.48454800254</v>
      </c>
      <c r="L22" s="31" t="s">
        <v>168</v>
      </c>
      <c r="P22" s="41"/>
      <c r="Q22" s="41"/>
      <c r="R22" s="41"/>
      <c r="T22" s="29" t="s">
        <v>183</v>
      </c>
      <c r="U22" s="43">
        <f t="shared" si="1"/>
        <v>5.5292558525252389E-2</v>
      </c>
      <c r="V22" s="43">
        <f t="shared" si="1"/>
        <v>0</v>
      </c>
      <c r="W22" s="43">
        <f t="shared" si="0"/>
        <v>0</v>
      </c>
      <c r="X22" s="43">
        <f t="shared" si="0"/>
        <v>0</v>
      </c>
      <c r="Y22" s="43">
        <f t="shared" si="0"/>
        <v>0</v>
      </c>
    </row>
    <row r="23" spans="1:25" ht="15" customHeight="1" x14ac:dyDescent="0.35">
      <c r="C23" s="46"/>
      <c r="D23" s="41"/>
      <c r="G23" s="41"/>
      <c r="H23" s="41"/>
      <c r="I23" s="44"/>
      <c r="J23" s="44"/>
      <c r="K23" s="44"/>
      <c r="T23" s="29" t="s">
        <v>42</v>
      </c>
      <c r="U23" s="43">
        <f t="shared" si="1"/>
        <v>-2328.966282711036</v>
      </c>
      <c r="V23" s="43">
        <f t="shared" si="1"/>
        <v>-920.27191903262974</v>
      </c>
      <c r="W23" s="43">
        <f t="shared" si="0"/>
        <v>-44.13793493609046</v>
      </c>
      <c r="X23" s="43">
        <f t="shared" si="0"/>
        <v>804.92970472919569</v>
      </c>
      <c r="Y23" s="43">
        <f t="shared" si="0"/>
        <v>804.92970472919569</v>
      </c>
    </row>
    <row r="24" spans="1:25" ht="15" customHeight="1" x14ac:dyDescent="0.35">
      <c r="A24" s="29" t="s">
        <v>174</v>
      </c>
      <c r="C24" s="22" t="str">
        <f>'Authorized Rev Req'!B48</f>
        <v>D.21-08-027/AL 4538-G-A</v>
      </c>
      <c r="D24" s="41">
        <f>'Authorized Rev Req'!G48</f>
        <v>-8084.9895432602334</v>
      </c>
      <c r="F24" s="29" t="s">
        <v>20</v>
      </c>
      <c r="G24" s="41">
        <f>'Authorized Rev Req'!F48</f>
        <v>-48263.404966896342</v>
      </c>
      <c r="H24" s="41">
        <f t="shared" si="2"/>
        <v>-8084.9895432602334</v>
      </c>
      <c r="I24" s="44">
        <f t="shared" ref="I24:K24" si="5">H24</f>
        <v>-8084.9895432602334</v>
      </c>
      <c r="J24" s="44">
        <f t="shared" si="5"/>
        <v>-8084.9895432602334</v>
      </c>
      <c r="K24" s="44">
        <f t="shared" si="5"/>
        <v>-8084.9895432602334</v>
      </c>
      <c r="L24" s="31" t="s">
        <v>175</v>
      </c>
      <c r="T24" s="29" t="s">
        <v>194</v>
      </c>
      <c r="U24" s="43">
        <f t="shared" si="1"/>
        <v>-8714.2895143176866</v>
      </c>
      <c r="V24" s="43">
        <f t="shared" si="1"/>
        <v>-875.70672016569006</v>
      </c>
      <c r="W24" s="43">
        <f t="shared" si="0"/>
        <v>-270.44703990414564</v>
      </c>
      <c r="X24" s="43">
        <f t="shared" si="0"/>
        <v>645.63303703257407</v>
      </c>
      <c r="Y24" s="43">
        <f t="shared" si="0"/>
        <v>645.63303703257407</v>
      </c>
    </row>
    <row r="25" spans="1:25" ht="15" customHeight="1" x14ac:dyDescent="0.35">
      <c r="A25" s="29" t="s">
        <v>176</v>
      </c>
      <c r="C25" s="22"/>
      <c r="D25" s="41">
        <v>16875.900579051704</v>
      </c>
      <c r="E25" s="29" t="s">
        <v>20</v>
      </c>
      <c r="F25" s="29" t="s">
        <v>20</v>
      </c>
      <c r="G25" s="44">
        <v>0</v>
      </c>
      <c r="H25" s="44">
        <v>0</v>
      </c>
      <c r="I25" s="44">
        <v>0</v>
      </c>
      <c r="J25" s="44">
        <v>0</v>
      </c>
      <c r="K25" s="44">
        <v>0</v>
      </c>
      <c r="L25" s="31" t="s">
        <v>175</v>
      </c>
      <c r="M25" s="29" t="s">
        <v>177</v>
      </c>
      <c r="S25" s="47"/>
      <c r="T25" s="29" t="s">
        <v>191</v>
      </c>
      <c r="U25" s="43">
        <f t="shared" si="1"/>
        <v>-13884.709387074399</v>
      </c>
      <c r="V25" s="43">
        <f t="shared" si="1"/>
        <v>-4940.806634885841</v>
      </c>
      <c r="W25" s="43">
        <f t="shared" si="0"/>
        <v>4501.1181582589343</v>
      </c>
      <c r="X25" s="43">
        <f t="shared" si="0"/>
        <v>14662.751706214069</v>
      </c>
      <c r="Y25" s="43">
        <f t="shared" si="0"/>
        <v>14662.751706214069</v>
      </c>
    </row>
    <row r="26" spans="1:25" ht="29" x14ac:dyDescent="0.35">
      <c r="A26" s="45" t="s">
        <v>178</v>
      </c>
      <c r="C26" s="22"/>
      <c r="D26" s="41">
        <f>'Authorized Rev Req'!G45-'Incremental Rev Req'!D25</f>
        <v>34151.605462674648</v>
      </c>
      <c r="E26" s="29" t="s">
        <v>20</v>
      </c>
      <c r="F26" s="29" t="s">
        <v>20</v>
      </c>
      <c r="G26" s="44">
        <f>'Authorized Rev Req'!F45</f>
        <v>34151.605462674648</v>
      </c>
      <c r="H26" s="44">
        <f>G26</f>
        <v>34151.605462674648</v>
      </c>
      <c r="I26" s="44">
        <f>H26</f>
        <v>34151.605462674648</v>
      </c>
      <c r="J26" s="44">
        <v>0</v>
      </c>
      <c r="K26" s="44">
        <v>0</v>
      </c>
      <c r="L26" s="31" t="s">
        <v>168</v>
      </c>
      <c r="T26" s="29" t="s">
        <v>193</v>
      </c>
      <c r="U26" s="43">
        <f t="shared" si="1"/>
        <v>323271.19741289527</v>
      </c>
      <c r="V26" s="43">
        <f t="shared" si="1"/>
        <v>5816.5133550515166</v>
      </c>
      <c r="W26" s="43">
        <f t="shared" si="0"/>
        <v>5816.5133550515166</v>
      </c>
      <c r="X26" s="43">
        <f t="shared" si="0"/>
        <v>5816.5133550515166</v>
      </c>
      <c r="Y26" s="43">
        <f t="shared" si="0"/>
        <v>5816.5133550515166</v>
      </c>
    </row>
    <row r="27" spans="1:25" ht="29" x14ac:dyDescent="0.35">
      <c r="A27" s="45" t="s">
        <v>179</v>
      </c>
      <c r="C27" s="22"/>
      <c r="D27" s="41">
        <f>'Authorized Rev Req'!G46</f>
        <v>3251.4046381148528</v>
      </c>
      <c r="E27" s="29" t="s">
        <v>173</v>
      </c>
      <c r="F27" s="29" t="s">
        <v>173</v>
      </c>
      <c r="G27" s="44">
        <f>'Authorized Rev Req'!F46</f>
        <v>3251.4046381148528</v>
      </c>
      <c r="H27" s="44">
        <f>D27</f>
        <v>3251.4046381148528</v>
      </c>
      <c r="I27" s="44">
        <f>H27</f>
        <v>3251.4046381148528</v>
      </c>
      <c r="J27" s="44">
        <v>0</v>
      </c>
      <c r="K27" s="44">
        <v>0</v>
      </c>
      <c r="L27" s="31" t="s">
        <v>168</v>
      </c>
      <c r="T27" s="29" t="s">
        <v>225</v>
      </c>
      <c r="U27" s="43">
        <f t="shared" si="1"/>
        <v>0</v>
      </c>
      <c r="V27" s="43">
        <f t="shared" si="1"/>
        <v>0</v>
      </c>
      <c r="W27" s="43">
        <f t="shared" si="0"/>
        <v>0</v>
      </c>
      <c r="X27" s="43">
        <f t="shared" si="0"/>
        <v>0</v>
      </c>
      <c r="Y27" s="43">
        <f t="shared" si="0"/>
        <v>0</v>
      </c>
    </row>
    <row r="28" spans="1:25" ht="15" customHeight="1" x14ac:dyDescent="0.35">
      <c r="D28" s="41"/>
      <c r="G28" s="44"/>
      <c r="H28" s="44"/>
      <c r="I28" s="44"/>
      <c r="J28" s="44"/>
      <c r="K28" s="44"/>
      <c r="T28" s="29" t="s">
        <v>226</v>
      </c>
      <c r="U28" s="43">
        <f t="shared" si="1"/>
        <v>0</v>
      </c>
      <c r="V28" s="43">
        <f t="shared" si="1"/>
        <v>0</v>
      </c>
      <c r="W28" s="43">
        <f t="shared" si="0"/>
        <v>0</v>
      </c>
      <c r="X28" s="43">
        <f t="shared" si="0"/>
        <v>0</v>
      </c>
      <c r="Y28" s="43">
        <f t="shared" si="0"/>
        <v>0</v>
      </c>
    </row>
    <row r="29" spans="1:25" ht="15" customHeight="1" x14ac:dyDescent="0.35">
      <c r="D29" s="41"/>
      <c r="G29" s="44"/>
      <c r="H29" s="44"/>
      <c r="I29" s="44"/>
      <c r="J29" s="44"/>
      <c r="K29" s="44"/>
      <c r="T29" s="29" t="s">
        <v>227</v>
      </c>
      <c r="U29" s="43">
        <f t="shared" si="1"/>
        <v>0</v>
      </c>
      <c r="V29" s="43">
        <f t="shared" si="1"/>
        <v>0</v>
      </c>
      <c r="W29" s="43">
        <f t="shared" si="0"/>
        <v>0</v>
      </c>
      <c r="X29" s="43">
        <f t="shared" si="0"/>
        <v>0</v>
      </c>
      <c r="Y29" s="43">
        <f t="shared" si="0"/>
        <v>0</v>
      </c>
    </row>
    <row r="30" spans="1:25" ht="15" customHeight="1" x14ac:dyDescent="0.35">
      <c r="D30" s="41"/>
      <c r="G30" s="44"/>
      <c r="H30" s="41"/>
      <c r="I30" s="41"/>
      <c r="J30" s="41"/>
      <c r="K30" s="41"/>
      <c r="T30" s="29" t="s">
        <v>228</v>
      </c>
      <c r="U30" s="43">
        <f t="shared" si="1"/>
        <v>0</v>
      </c>
      <c r="V30" s="43">
        <f t="shared" si="1"/>
        <v>0</v>
      </c>
      <c r="W30" s="43">
        <f t="shared" si="0"/>
        <v>0</v>
      </c>
      <c r="X30" s="43">
        <f t="shared" si="0"/>
        <v>0</v>
      </c>
      <c r="Y30" s="43">
        <f t="shared" si="0"/>
        <v>0</v>
      </c>
    </row>
    <row r="31" spans="1:25" ht="15" customHeight="1" x14ac:dyDescent="0.35">
      <c r="C31" s="46"/>
      <c r="D31" s="41"/>
      <c r="G31" s="44"/>
      <c r="H31" s="41"/>
      <c r="I31" s="41"/>
      <c r="J31" s="41"/>
      <c r="K31" s="41"/>
      <c r="T31" s="29" t="s">
        <v>180</v>
      </c>
      <c r="U31" s="43">
        <f>SUM(U10:U30)</f>
        <v>-648223.00439673522</v>
      </c>
      <c r="V31" s="43">
        <f>SUM(V10:V30)</f>
        <v>-54938.742502787471</v>
      </c>
      <c r="W31" s="43">
        <f>SUM(W10:W30)</f>
        <v>213553.47584650022</v>
      </c>
      <c r="X31" s="43">
        <f>SUM(X10:X30)</f>
        <v>81312.423381601693</v>
      </c>
      <c r="Y31" s="43">
        <f>SUM(Y10:Y30)</f>
        <v>22249.872880637417</v>
      </c>
    </row>
    <row r="32" spans="1:25" ht="15" customHeight="1" x14ac:dyDescent="0.35">
      <c r="D32" s="41"/>
      <c r="G32" s="44"/>
      <c r="H32" s="41"/>
      <c r="I32" s="41"/>
      <c r="J32" s="41"/>
      <c r="K32" s="41"/>
      <c r="T32" s="48" t="s">
        <v>181</v>
      </c>
      <c r="U32" s="49" t="b">
        <f>ABS(U31-(G73-$D73))&lt;0.5</f>
        <v>1</v>
      </c>
      <c r="V32" s="49" t="b">
        <f>ABS(V31-(H73-$D73))&lt;0.5</f>
        <v>1</v>
      </c>
      <c r="W32" s="49" t="b">
        <f>ABS(W31-(I73-$D73))&lt;0.5</f>
        <v>1</v>
      </c>
      <c r="X32" s="49" t="b">
        <f>ABS(X31-(J73-$D73))&lt;0.5</f>
        <v>1</v>
      </c>
      <c r="Y32" s="49" t="b">
        <f>ABS(Y31-(K73-$D73))&lt;0.5</f>
        <v>1</v>
      </c>
    </row>
    <row r="33" spans="1:22" ht="15" customHeight="1" x14ac:dyDescent="0.35">
      <c r="D33" s="41"/>
      <c r="G33" s="44"/>
      <c r="H33" s="41"/>
      <c r="I33" s="41"/>
      <c r="J33" s="41"/>
      <c r="K33" s="41"/>
    </row>
    <row r="34" spans="1:22" x14ac:dyDescent="0.35">
      <c r="D34" s="41"/>
      <c r="G34" s="44"/>
      <c r="H34" s="41"/>
      <c r="I34" s="44"/>
      <c r="J34" s="44"/>
      <c r="K34" s="44"/>
      <c r="U34" s="50"/>
    </row>
    <row r="35" spans="1:22" x14ac:dyDescent="0.35">
      <c r="D35" s="41"/>
      <c r="G35" s="44"/>
      <c r="H35" s="41"/>
      <c r="I35" s="44"/>
      <c r="J35" s="44"/>
      <c r="K35" s="44"/>
    </row>
    <row r="36" spans="1:22" x14ac:dyDescent="0.35">
      <c r="D36" s="41"/>
      <c r="G36" s="51"/>
      <c r="H36" s="51"/>
      <c r="I36" s="51"/>
      <c r="J36" s="51"/>
      <c r="K36" s="51"/>
      <c r="L36" s="29"/>
      <c r="U36" s="41"/>
    </row>
    <row r="37" spans="1:22" ht="15" customHeight="1" x14ac:dyDescent="0.35">
      <c r="A37" s="32" t="s">
        <v>101</v>
      </c>
      <c r="B37" s="32"/>
      <c r="G37" s="51"/>
      <c r="H37" s="51"/>
      <c r="I37" s="51"/>
      <c r="J37" s="51"/>
      <c r="K37" s="51"/>
      <c r="L37" s="29"/>
      <c r="U37" s="50"/>
      <c r="V37" s="50"/>
    </row>
    <row r="38" spans="1:22" ht="15" customHeight="1" x14ac:dyDescent="0.35">
      <c r="A38" s="29" t="str">
        <f>'Authorized Rev Req'!A54</f>
        <v>AB 32: Cap &amp; Trade/GHG</v>
      </c>
      <c r="B38" s="32"/>
      <c r="C38" s="22" t="str">
        <f>'Authorized Rev Req'!B54</f>
        <v>D.15-10-032/D.18-03-017/SB 1477</v>
      </c>
      <c r="D38" s="41">
        <f>'Authorized Rev Req'!G54</f>
        <v>-434077.30531080381</v>
      </c>
      <c r="E38" s="29" t="str">
        <f>'Authorized Rev Req'!L54</f>
        <v>100% Residential</v>
      </c>
      <c r="F38" s="29" t="s">
        <v>104</v>
      </c>
      <c r="G38" s="41">
        <f>'Authorized Rev Req'!F54</f>
        <v>-270504.88757193903</v>
      </c>
      <c r="H38" s="41">
        <f>D38</f>
        <v>-434077.30531080381</v>
      </c>
      <c r="I38" s="41">
        <f t="shared" ref="I38:K42" si="6">H38</f>
        <v>-434077.30531080381</v>
      </c>
      <c r="J38" s="41">
        <f t="shared" si="6"/>
        <v>-434077.30531080381</v>
      </c>
      <c r="K38" s="41">
        <f t="shared" si="6"/>
        <v>-434077.30531080381</v>
      </c>
      <c r="L38" s="31" t="s">
        <v>168</v>
      </c>
      <c r="M38" s="29" t="s">
        <v>182</v>
      </c>
      <c r="U38" s="50"/>
      <c r="V38" s="50"/>
    </row>
    <row r="39" spans="1:22" ht="15" customHeight="1" x14ac:dyDescent="0.35">
      <c r="A39" s="29" t="str">
        <f>'Authorized Rev Req'!A55</f>
        <v>GHG Operational Costs</v>
      </c>
      <c r="B39" s="32"/>
      <c r="C39" s="22" t="str">
        <f>'Authorized Rev Req'!B55</f>
        <v>D.15-10-032/D.18-03-017</v>
      </c>
      <c r="D39" s="41">
        <f>'Authorized Rev Req'!G55</f>
        <v>49877.055886218266</v>
      </c>
      <c r="E39" s="29" t="str">
        <f>'Authorized Rev Req'!L55</f>
        <v xml:space="preserve">ECPT </v>
      </c>
      <c r="F39" s="29" t="s">
        <v>173</v>
      </c>
      <c r="G39" s="41">
        <f>'Authorized Rev Req'!F55</f>
        <v>11012.448807410014</v>
      </c>
      <c r="H39" s="41">
        <f t="shared" ref="H39:H55" si="7">D39</f>
        <v>49877.055886218266</v>
      </c>
      <c r="I39" s="41">
        <f t="shared" si="6"/>
        <v>49877.055886218266</v>
      </c>
      <c r="J39" s="41">
        <f t="shared" si="6"/>
        <v>49877.055886218266</v>
      </c>
      <c r="K39" s="41">
        <f t="shared" si="6"/>
        <v>49877.055886218266</v>
      </c>
      <c r="L39" s="31" t="s">
        <v>168</v>
      </c>
    </row>
    <row r="40" spans="1:22" ht="15" customHeight="1" x14ac:dyDescent="0.35">
      <c r="A40" s="29" t="str">
        <f>'Authorized Rev Req'!A56</f>
        <v>GHG Compliance Costs</v>
      </c>
      <c r="B40" s="32"/>
      <c r="C40" s="22" t="str">
        <f>'Authorized Rev Req'!B56</f>
        <v>D.15-10-032/D.18-03-017</v>
      </c>
      <c r="D40" s="41">
        <f>'Authorized Rev Req'!G56</f>
        <v>561184.38823861838</v>
      </c>
      <c r="E40" s="29" t="str">
        <f>'Authorized Rev Req'!L56</f>
        <v>ECPT (excludes Covered Entities 3 yr avg vol)</v>
      </c>
      <c r="F40" s="29" t="s">
        <v>109</v>
      </c>
      <c r="G40" s="41">
        <f>'Authorized Rev Req'!F56</f>
        <v>382062.7849567206</v>
      </c>
      <c r="H40" s="41">
        <f t="shared" si="7"/>
        <v>561184.38823861838</v>
      </c>
      <c r="I40" s="41">
        <f t="shared" si="6"/>
        <v>561184.38823861838</v>
      </c>
      <c r="J40" s="41">
        <f t="shared" si="6"/>
        <v>561184.38823861838</v>
      </c>
      <c r="K40" s="41">
        <f t="shared" si="6"/>
        <v>561184.38823861838</v>
      </c>
      <c r="L40" s="31" t="s">
        <v>168</v>
      </c>
    </row>
    <row r="41" spans="1:22" ht="15" customHeight="1" x14ac:dyDescent="0.35">
      <c r="A41" s="29" t="str">
        <f>'Authorized Rev Req'!A57</f>
        <v>CPUC Fee</v>
      </c>
      <c r="C41" s="22" t="str">
        <f>'Authorized Rev Req'!B57</f>
        <v>Preliminary Statement O</v>
      </c>
      <c r="D41" s="41">
        <f>'Authorized Rev Req'!G57</f>
        <v>15129.751264307894</v>
      </c>
      <c r="E41" s="29" t="str">
        <f>'Authorized Rev Req'!L57</f>
        <v>ECPT (reduced EG volumes; excludes WHSL)</v>
      </c>
      <c r="F41" s="29" t="s">
        <v>183</v>
      </c>
      <c r="G41" s="41">
        <f>'Authorized Rev Req'!F57</f>
        <v>15129.806556866419</v>
      </c>
      <c r="H41" s="41">
        <f t="shared" si="7"/>
        <v>15129.751264307894</v>
      </c>
      <c r="I41" s="41">
        <f t="shared" si="6"/>
        <v>15129.751264307894</v>
      </c>
      <c r="J41" s="41">
        <f t="shared" si="6"/>
        <v>15129.751264307894</v>
      </c>
      <c r="K41" s="41">
        <f t="shared" si="6"/>
        <v>15129.751264307894</v>
      </c>
      <c r="L41" s="31" t="s">
        <v>168</v>
      </c>
      <c r="T41" s="22"/>
      <c r="U41" s="52"/>
      <c r="V41" s="43"/>
    </row>
    <row r="42" spans="1:22" ht="15" customHeight="1" x14ac:dyDescent="0.35">
      <c r="A42" s="29" t="str">
        <f>'Authorized Rev Req'!A58</f>
        <v>SGIP</v>
      </c>
      <c r="B42" s="32"/>
      <c r="C42" s="22" t="str">
        <f>'Authorized Rev Req'!B58</f>
        <v>SB 700/D.17-04-017</v>
      </c>
      <c r="D42" s="41">
        <f>'Authorized Rev Req'!G58</f>
        <v>12990.138000000001</v>
      </c>
      <c r="E42" s="29" t="str">
        <f>'Authorized Rev Req'!L58</f>
        <v>Direct Benefits - 3 year average</v>
      </c>
      <c r="F42" s="29" t="s">
        <v>184</v>
      </c>
      <c r="G42" s="41">
        <f>'Authorized Rev Req'!F58</f>
        <v>12990.138000000001</v>
      </c>
      <c r="H42" s="41">
        <f t="shared" si="7"/>
        <v>12990.138000000001</v>
      </c>
      <c r="I42" s="41">
        <f t="shared" si="6"/>
        <v>12990.138000000001</v>
      </c>
      <c r="J42" s="41">
        <f t="shared" si="6"/>
        <v>12990.138000000001</v>
      </c>
      <c r="K42" s="41">
        <f t="shared" si="6"/>
        <v>12990.138000000001</v>
      </c>
      <c r="L42" s="31" t="s">
        <v>168</v>
      </c>
      <c r="U42" s="52"/>
      <c r="V42" s="43"/>
    </row>
    <row r="43" spans="1:22" ht="15" customHeight="1" x14ac:dyDescent="0.35">
      <c r="A43" s="29" t="str">
        <f>'Authorized Rev Req'!A61</f>
        <v xml:space="preserve">Energy Efficiency </v>
      </c>
      <c r="C43" s="22" t="str">
        <f>'Authorized Rev Req'!B61</f>
        <v>D.18-05-041/D.15-10-028</v>
      </c>
      <c r="D43" s="41">
        <f>'Authorized Rev Req'!G61</f>
        <v>102550.53890808875</v>
      </c>
      <c r="E43" s="29" t="str">
        <f>'Authorized Rev Req'!L61</f>
        <v>Direct Allocation Method</v>
      </c>
      <c r="F43" s="29" t="s">
        <v>185</v>
      </c>
      <c r="G43" s="41">
        <f>'Authorized Rev Req'!F61</f>
        <v>83628.680440000011</v>
      </c>
      <c r="H43" s="41">
        <f t="shared" si="7"/>
        <v>102550.53890808875</v>
      </c>
      <c r="I43" s="41">
        <v>126284.87735598588</v>
      </c>
      <c r="J43" s="41">
        <v>127629.80967349384</v>
      </c>
      <c r="K43" s="41">
        <v>129649.98566333544</v>
      </c>
      <c r="L43" s="31" t="s">
        <v>168</v>
      </c>
      <c r="U43" s="52"/>
      <c r="V43" s="43"/>
    </row>
    <row r="44" spans="1:22" ht="15" customHeight="1" x14ac:dyDescent="0.35">
      <c r="A44" s="29" t="str">
        <f>'Authorized Rev Req'!A62</f>
        <v>Energy Savings Assistance Program (ESA)</v>
      </c>
      <c r="C44" s="22" t="str">
        <f>'Authorized Rev Req'!B62</f>
        <v>D.21-06-015/D.20-12-005</v>
      </c>
      <c r="D44" s="41">
        <f>'Authorized Rev Req'!G62</f>
        <v>80725.879000000001</v>
      </c>
      <c r="E44" s="29" t="str">
        <f>'Authorized Rev Req'!L62</f>
        <v>Direct Allocation Method 100% Residential</v>
      </c>
      <c r="F44" s="29" t="s">
        <v>186</v>
      </c>
      <c r="G44" s="41">
        <f>'Authorized Rev Req'!F62</f>
        <v>80948.739669999995</v>
      </c>
      <c r="H44" s="41">
        <f t="shared" si="7"/>
        <v>80725.879000000001</v>
      </c>
      <c r="I44" s="41">
        <v>81270.000000000015</v>
      </c>
      <c r="J44" s="41">
        <v>81170</v>
      </c>
      <c r="K44" s="41">
        <v>81170</v>
      </c>
      <c r="L44" s="31" t="s">
        <v>168</v>
      </c>
      <c r="M44" s="29" t="s">
        <v>187</v>
      </c>
      <c r="U44" s="52"/>
      <c r="V44" s="43"/>
    </row>
    <row r="45" spans="1:22" ht="15" customHeight="1" x14ac:dyDescent="0.35">
      <c r="A45" s="29" t="str">
        <f>'Authorized Rev Req'!A63</f>
        <v>Research Development and Demonstration</v>
      </c>
      <c r="C45" s="22" t="str">
        <f>'Authorized Rev Req'!B63</f>
        <v>AL 4519-G-A</v>
      </c>
      <c r="D45" s="41">
        <f>'Authorized Rev Req'!G63</f>
        <v>10494.406999999999</v>
      </c>
      <c r="E45" s="29" t="str">
        <f>'Authorized Rev Req'!L63</f>
        <v xml:space="preserve">ECPT </v>
      </c>
      <c r="F45" s="29" t="s">
        <v>188</v>
      </c>
      <c r="G45" s="41">
        <f>'Authorized Rev Req'!F63</f>
        <v>10386.02</v>
      </c>
      <c r="H45" s="41">
        <f t="shared" si="7"/>
        <v>10494.406999999999</v>
      </c>
      <c r="I45" s="41">
        <f t="shared" ref="I45:K45" si="8">H45</f>
        <v>10494.406999999999</v>
      </c>
      <c r="J45" s="41">
        <f t="shared" si="8"/>
        <v>10494.406999999999</v>
      </c>
      <c r="K45" s="41">
        <f t="shared" si="8"/>
        <v>10494.406999999999</v>
      </c>
      <c r="L45" s="31" t="s">
        <v>168</v>
      </c>
      <c r="P45" s="22"/>
      <c r="U45" s="52"/>
      <c r="V45" s="43"/>
    </row>
    <row r="46" spans="1:22" ht="15" customHeight="1" x14ac:dyDescent="0.35">
      <c r="A46" s="29" t="str">
        <f>'Authorized Rev Req'!A64</f>
        <v xml:space="preserve">CARE Administrative Expense  </v>
      </c>
      <c r="C46" s="22" t="str">
        <f>'Authorized Rev Req'!B64</f>
        <v>D.21-06-015/D.20-12-005</v>
      </c>
      <c r="D46" s="41">
        <f>'Authorized Rev Req'!G64</f>
        <v>2814.12</v>
      </c>
      <c r="E46" s="29" t="str">
        <f>'Authorized Rev Req'!L64</f>
        <v>ECPT (non-CARE)</v>
      </c>
      <c r="F46" s="29" t="s">
        <v>188</v>
      </c>
      <c r="G46" s="41">
        <f>'Authorized Rev Req'!F64</f>
        <v>2792.32</v>
      </c>
      <c r="H46" s="41">
        <f t="shared" si="7"/>
        <v>2814.12</v>
      </c>
      <c r="I46" s="41">
        <v>3070.0000000000005</v>
      </c>
      <c r="J46" s="41">
        <v>3140</v>
      </c>
      <c r="K46" s="41">
        <v>3140</v>
      </c>
      <c r="L46" s="31" t="s">
        <v>168</v>
      </c>
      <c r="M46" s="29" t="s">
        <v>189</v>
      </c>
      <c r="P46" s="22"/>
      <c r="U46" s="52"/>
      <c r="V46" s="43"/>
    </row>
    <row r="47" spans="1:22" ht="15" customHeight="1" x14ac:dyDescent="0.35">
      <c r="A47" s="29" t="str">
        <f>'Authorized Rev Req'!A65</f>
        <v>CARE Shortfall in Rates</v>
      </c>
      <c r="C47" s="22" t="str">
        <f>'Authorized Rev Req'!B65</f>
        <v>AL 4519-G-A</v>
      </c>
      <c r="D47" s="41">
        <f>'Authorized Rev Req'!G65</f>
        <v>0</v>
      </c>
      <c r="E47" s="29" t="str">
        <f>'Authorized Rev Req'!L65</f>
        <v>ECPT (excludes CARE)</v>
      </c>
      <c r="F47" s="29" t="s">
        <v>188</v>
      </c>
      <c r="G47" s="41">
        <f>'Authorized Rev Req'!F65</f>
        <v>0</v>
      </c>
      <c r="H47" s="41">
        <f t="shared" si="7"/>
        <v>0</v>
      </c>
      <c r="I47" s="41">
        <f t="shared" ref="I47:K55" si="9">H47</f>
        <v>0</v>
      </c>
      <c r="J47" s="41">
        <f t="shared" si="9"/>
        <v>0</v>
      </c>
      <c r="K47" s="41">
        <f t="shared" si="9"/>
        <v>0</v>
      </c>
      <c r="L47" s="31" t="s">
        <v>168</v>
      </c>
      <c r="U47" s="52"/>
      <c r="V47" s="43"/>
    </row>
    <row r="48" spans="1:22" ht="15" customHeight="1" x14ac:dyDescent="0.35">
      <c r="A48" s="29" t="str">
        <f>'Authorized Rev Req'!A66</f>
        <v>BOE/CPUC Gas Surcharge Administration Costs</v>
      </c>
      <c r="C48" s="22" t="str">
        <f>'Authorized Rev Req'!B66</f>
        <v>AL 4519-G-A</v>
      </c>
      <c r="D48" s="41">
        <f>'Authorized Rev Req'!G66</f>
        <v>417.15199999999999</v>
      </c>
      <c r="E48" s="29" t="str">
        <f>'Authorized Rev Req'!L66</f>
        <v xml:space="preserve">ECPT </v>
      </c>
      <c r="F48" s="29" t="s">
        <v>188</v>
      </c>
      <c r="G48" s="41">
        <f>'Authorized Rev Req'!F66</f>
        <v>449.62799999999999</v>
      </c>
      <c r="H48" s="41">
        <f t="shared" si="7"/>
        <v>417.15199999999999</v>
      </c>
      <c r="I48" s="41">
        <f t="shared" si="9"/>
        <v>417.15199999999999</v>
      </c>
      <c r="J48" s="41">
        <f t="shared" si="9"/>
        <v>417.15199999999999</v>
      </c>
      <c r="K48" s="41">
        <f t="shared" si="9"/>
        <v>417.15199999999999</v>
      </c>
      <c r="L48" s="31" t="s">
        <v>168</v>
      </c>
      <c r="U48" s="52"/>
      <c r="V48" s="43"/>
    </row>
    <row r="49" spans="1:16" ht="15" customHeight="1" x14ac:dyDescent="0.35">
      <c r="A49" s="29" t="str">
        <f>'Authorized Rev Req'!A67</f>
        <v>Marketing, Education &amp; Outreach (ME&amp;O)</v>
      </c>
      <c r="C49" s="22" t="str">
        <f>'Authorized Rev Req'!B67</f>
        <v>D.19-01-005</v>
      </c>
      <c r="D49" s="41">
        <f>'Authorized Rev Req'!G67</f>
        <v>0</v>
      </c>
      <c r="E49" s="29" t="str">
        <f>'Authorized Rev Req'!L67</f>
        <v>ECPT</v>
      </c>
      <c r="F49" s="29" t="s">
        <v>188</v>
      </c>
      <c r="G49" s="41">
        <f>'Authorized Rev Req'!F67</f>
        <v>0</v>
      </c>
      <c r="H49" s="41">
        <f t="shared" si="7"/>
        <v>0</v>
      </c>
      <c r="I49" s="41">
        <f t="shared" si="9"/>
        <v>0</v>
      </c>
      <c r="J49" s="41">
        <f t="shared" si="9"/>
        <v>0</v>
      </c>
      <c r="K49" s="41">
        <f t="shared" si="9"/>
        <v>0</v>
      </c>
      <c r="L49" s="31" t="s">
        <v>168</v>
      </c>
    </row>
    <row r="50" spans="1:16" ht="15" customHeight="1" x14ac:dyDescent="0.35">
      <c r="C50" s="22"/>
      <c r="D50" s="41"/>
      <c r="G50" s="41"/>
      <c r="H50" s="41"/>
      <c r="I50" s="41"/>
      <c r="J50" s="41"/>
      <c r="K50" s="41"/>
    </row>
    <row r="51" spans="1:16" x14ac:dyDescent="0.35">
      <c r="A51" s="45" t="s">
        <v>190</v>
      </c>
      <c r="C51" s="22" t="str">
        <f>'Authorized Rev Req'!B72</f>
        <v>D.19-09-025/Other</v>
      </c>
      <c r="D51" s="41">
        <v>234616.91992002685</v>
      </c>
      <c r="E51" s="29" t="str">
        <f>'Authorized Rev Req'!L72</f>
        <v>Unadjusted Average Year January</v>
      </c>
      <c r="F51" s="29" t="s">
        <v>191</v>
      </c>
      <c r="G51" s="41">
        <v>220732.21053295245</v>
      </c>
      <c r="H51" s="41">
        <v>229676.11328514101</v>
      </c>
      <c r="I51" s="41">
        <v>239118.03807828578</v>
      </c>
      <c r="J51" s="41">
        <v>249279.67162624092</v>
      </c>
      <c r="K51" s="41">
        <f t="shared" si="9"/>
        <v>249279.67162624092</v>
      </c>
      <c r="L51" s="31" t="s">
        <v>168</v>
      </c>
    </row>
    <row r="52" spans="1:16" ht="15" customHeight="1" x14ac:dyDescent="0.35">
      <c r="A52" s="29" t="s">
        <v>192</v>
      </c>
      <c r="C52" s="22" t="str">
        <f>'Authorized Rev Req'!B73</f>
        <v>D. 97-10-065</v>
      </c>
      <c r="D52" s="41">
        <f>'Authorized Rev Req'!G72+'Authorized Rev Req'!G73-D51</f>
        <v>774413.89426917699</v>
      </c>
      <c r="E52" s="29" t="str">
        <f>'Authorized Rev Req'!L73</f>
        <v>Core - ECPT</v>
      </c>
      <c r="F52" s="29" t="s">
        <v>193</v>
      </c>
      <c r="G52" s="41">
        <f>'Authorized Rev Req'!F72+'Authorized Rev Req'!F73+'Authorized Rev Req'!F74-'Incremental Rev Req'!G51-'Incremental Rev Req'!G53</f>
        <v>1097685.0916820723</v>
      </c>
      <c r="H52" s="41">
        <f>'Authorized Rev Req'!G72+'Authorized Rev Req'!G73+'Authorized Rev Req'!G74-'Incremental Rev Req'!H51-'Incremental Rev Req'!H53</f>
        <v>780230.40762422851</v>
      </c>
      <c r="I52" s="41">
        <f>H52</f>
        <v>780230.40762422851</v>
      </c>
      <c r="J52" s="41">
        <f t="shared" ref="J52" si="10">I52</f>
        <v>780230.40762422851</v>
      </c>
      <c r="K52" s="41">
        <f t="shared" si="9"/>
        <v>780230.40762422851</v>
      </c>
      <c r="L52" s="31" t="s">
        <v>168</v>
      </c>
      <c r="M52" s="22"/>
      <c r="P52" s="22"/>
    </row>
    <row r="53" spans="1:16" x14ac:dyDescent="0.35">
      <c r="A53" s="29" t="str">
        <f>'Authorized Rev Req'!A74</f>
        <v>Core Storage</v>
      </c>
      <c r="C53" s="22" t="str">
        <f>'Authorized Rev Req'!B74</f>
        <v>D. 19-09-025</v>
      </c>
      <c r="D53" s="41">
        <f>'Authorized Rev Req'!G74</f>
        <v>83091.16024094999</v>
      </c>
      <c r="E53" s="29" t="str">
        <f>'Authorized Rev Req'!L74</f>
        <v>Unadjusted Cold Year Winter Season</v>
      </c>
      <c r="F53" s="29" t="s">
        <v>194</v>
      </c>
      <c r="G53" s="41">
        <f>'Authorized Rev Req'!F74</f>
        <v>74376.870726632304</v>
      </c>
      <c r="H53" s="41">
        <v>82215.4535207843</v>
      </c>
      <c r="I53" s="41">
        <v>82820.713201045844</v>
      </c>
      <c r="J53" s="41">
        <v>83736.793277982564</v>
      </c>
      <c r="K53" s="41">
        <f t="shared" si="9"/>
        <v>83736.793277982564</v>
      </c>
      <c r="L53" s="31" t="s">
        <v>168</v>
      </c>
    </row>
    <row r="54" spans="1:16" x14ac:dyDescent="0.35">
      <c r="A54" s="29" t="str">
        <f>'Authorized Rev Req'!A75</f>
        <v>Core Brokerage Fee</v>
      </c>
      <c r="C54" s="22" t="str">
        <f>'Authorized Rev Req'!B75</f>
        <v>GCAP D.19-10-036</v>
      </c>
      <c r="D54" s="41">
        <f>'Authorized Rev Req'!G75</f>
        <v>5332.41159785332</v>
      </c>
      <c r="E54" s="29" t="str">
        <f>'Authorized Rev Req'!L75</f>
        <v>ECPT (Core only)</v>
      </c>
      <c r="F54" s="29" t="s">
        <v>193</v>
      </c>
      <c r="G54" s="41">
        <f>'Authorized Rev Req'!F75</f>
        <v>5332.41159785332</v>
      </c>
      <c r="H54" s="41">
        <f t="shared" si="7"/>
        <v>5332.41159785332</v>
      </c>
      <c r="I54" s="41">
        <f t="shared" ref="I54:I55" si="11">H54</f>
        <v>5332.41159785332</v>
      </c>
      <c r="J54" s="41">
        <f t="shared" si="9"/>
        <v>5332.41159785332</v>
      </c>
      <c r="K54" s="41">
        <f t="shared" si="9"/>
        <v>5332.41159785332</v>
      </c>
      <c r="L54" s="31" t="s">
        <v>168</v>
      </c>
      <c r="M54" s="22"/>
    </row>
    <row r="55" spans="1:16" x14ac:dyDescent="0.35">
      <c r="A55" s="29" t="str">
        <f>'Authorized Rev Req'!A76</f>
        <v>Core Brokerage Fee Credit</v>
      </c>
      <c r="C55" s="22" t="str">
        <f>'Authorized Rev Req'!B76</f>
        <v>GCAP D.19-10-036</v>
      </c>
      <c r="D55" s="41">
        <f>'Authorized Rev Req'!G76</f>
        <v>-5332.41159785332</v>
      </c>
      <c r="E55" s="29" t="str">
        <f>'Authorized Rev Req'!L76</f>
        <v>ECPT (Core only)</v>
      </c>
      <c r="F55" s="29" t="s">
        <v>67</v>
      </c>
      <c r="G55" s="41">
        <f>'Authorized Rev Req'!F76</f>
        <v>-5332.41159785332</v>
      </c>
      <c r="H55" s="41">
        <f t="shared" si="7"/>
        <v>-5332.41159785332</v>
      </c>
      <c r="I55" s="41">
        <f t="shared" si="11"/>
        <v>-5332.41159785332</v>
      </c>
      <c r="J55" s="41">
        <f t="shared" si="9"/>
        <v>-5332.41159785332</v>
      </c>
      <c r="K55" s="41">
        <f t="shared" si="9"/>
        <v>-5332.41159785332</v>
      </c>
      <c r="L55" s="31" t="s">
        <v>168</v>
      </c>
      <c r="M55" s="22"/>
    </row>
    <row r="56" spans="1:16" x14ac:dyDescent="0.35">
      <c r="C56" s="46" t="s">
        <v>195</v>
      </c>
      <c r="D56" s="41"/>
      <c r="G56" s="44"/>
      <c r="H56" s="44"/>
      <c r="I56" s="44"/>
      <c r="J56" s="44"/>
      <c r="K56" s="44"/>
    </row>
    <row r="57" spans="1:16" x14ac:dyDescent="0.35">
      <c r="C57" s="31"/>
      <c r="D57" s="41"/>
      <c r="G57" s="44"/>
      <c r="H57" s="44"/>
      <c r="I57" s="44"/>
      <c r="J57" s="44"/>
      <c r="K57" s="44"/>
      <c r="M57" s="22"/>
    </row>
    <row r="58" spans="1:16" x14ac:dyDescent="0.35">
      <c r="C58" s="31"/>
      <c r="D58" s="41"/>
      <c r="G58" s="44"/>
      <c r="H58" s="44"/>
      <c r="I58" s="44"/>
      <c r="J58" s="44"/>
      <c r="K58" s="44"/>
      <c r="M58" s="22"/>
    </row>
    <row r="59" spans="1:16" x14ac:dyDescent="0.35">
      <c r="A59" s="22"/>
      <c r="C59" s="22"/>
      <c r="D59" s="51"/>
      <c r="G59" s="51"/>
      <c r="H59" s="50"/>
      <c r="I59" s="51"/>
      <c r="J59" s="51"/>
      <c r="K59" s="51"/>
      <c r="M59" s="22"/>
    </row>
    <row r="60" spans="1:16" x14ac:dyDescent="0.35">
      <c r="A60" s="53" t="s">
        <v>196</v>
      </c>
      <c r="C60" s="22"/>
      <c r="D60" s="51"/>
      <c r="G60" s="51"/>
      <c r="H60" s="50"/>
      <c r="I60" s="51"/>
      <c r="J60" s="51"/>
      <c r="K60" s="51"/>
      <c r="M60" s="22"/>
    </row>
    <row r="61" spans="1:16" x14ac:dyDescent="0.35">
      <c r="A61" s="22" t="s">
        <v>20</v>
      </c>
      <c r="C61" s="22"/>
      <c r="D61" s="41">
        <f>'Authorized Rev Req'!G23+'Authorized Rev Req'!G27+'Authorized Rev Req'!G41+'Authorized Rev Req'!G42+'Authorized Rev Req'!G43+'Authorized Rev Req'!G44+'Authorized Rev Req'!G59</f>
        <v>-122504.95121698971</v>
      </c>
      <c r="F61" s="29" t="s">
        <v>20</v>
      </c>
      <c r="G61" s="41">
        <f>'Authorized Rev Req'!F23+'Authorized Rev Req'!F27+'Authorized Rev Req'!F41+'Authorized Rev Req'!F42+'Authorized Rev Req'!F43+'Authorized Rev Req'!F44+'Authorized Rev Req'!F59</f>
        <v>267731.12389016029</v>
      </c>
      <c r="H61" s="44">
        <f>D61</f>
        <v>-122504.95121698971</v>
      </c>
      <c r="I61" s="44">
        <f t="shared" ref="I61:K63" si="12">H61</f>
        <v>-122504.95121698971</v>
      </c>
      <c r="J61" s="44">
        <f t="shared" si="12"/>
        <v>-122504.95121698971</v>
      </c>
      <c r="K61" s="44">
        <f t="shared" si="12"/>
        <v>-122504.95121698971</v>
      </c>
      <c r="L61" s="31" t="s">
        <v>168</v>
      </c>
      <c r="N61" s="31"/>
    </row>
    <row r="62" spans="1:16" x14ac:dyDescent="0.35">
      <c r="A62" s="22" t="s">
        <v>37</v>
      </c>
      <c r="C62" s="22"/>
      <c r="D62" s="41">
        <f>'Authorized Rev Req'!G21+'Authorized Rev Req'!G22+'Authorized Rev Req'!G24+'Authorized Rev Req'!G25+'Authorized Rev Req'!G26+'Authorized Rev Req'!G28+'Authorized Rev Req'!G29+'Authorized Rev Req'!G30+'Authorized Rev Req'!G31+'Authorized Rev Req'!G32+'Authorized Rev Req'!G33+'Authorized Rev Req'!G37+'Authorized Rev Req'!G38+'Authorized Rev Req'!G39+'Authorized Rev Req'!G40+'Authorized Rev Req'!G47+'Authorized Rev Req'!G50</f>
        <v>73237.515096208168</v>
      </c>
      <c r="E62" s="22"/>
      <c r="F62" s="29" t="s">
        <v>173</v>
      </c>
      <c r="G62" s="41">
        <f>'Authorized Rev Req'!F21+'Authorized Rev Req'!F22+'Authorized Rev Req'!F24+'Authorized Rev Req'!F25+'Authorized Rev Req'!F26+'Authorized Rev Req'!F28+'Authorized Rev Req'!F29+'Authorized Rev Req'!F30+'Authorized Rev Req'!F31+'Authorized Rev Req'!F32+'Authorized Rev Req'!F33+'Authorized Rev Req'!F37+'Authorized Rev Req'!F38+'Authorized Rev Req'!F39+'Authorized Rev Req'!F40+'Authorized Rev Req'!F47+'Authorized Rev Req'!F50</f>
        <v>123886.13278758552</v>
      </c>
      <c r="H62" s="44">
        <f t="shared" ref="H62:H66" si="13">D62</f>
        <v>73237.515096208168</v>
      </c>
      <c r="I62" s="44">
        <f t="shared" si="12"/>
        <v>73237.515096208168</v>
      </c>
      <c r="J62" s="44">
        <f t="shared" si="12"/>
        <v>73237.515096208168</v>
      </c>
      <c r="K62" s="44">
        <f t="shared" si="12"/>
        <v>73237.515096208168</v>
      </c>
      <c r="L62" s="31" t="s">
        <v>168</v>
      </c>
      <c r="N62" s="31"/>
    </row>
    <row r="63" spans="1:16" x14ac:dyDescent="0.35">
      <c r="A63" s="22" t="s">
        <v>197</v>
      </c>
      <c r="C63" s="22"/>
      <c r="D63" s="41">
        <f>'Authorized Rev Req'!G68+'Authorized Rev Req'!G69+'Authorized Rev Req'!G70+'Authorized Rev Req'!G71+'Authorized Rev Req'!G60</f>
        <v>22999.488162210502</v>
      </c>
      <c r="E63" s="22"/>
      <c r="F63" s="29" t="s">
        <v>188</v>
      </c>
      <c r="G63" s="41">
        <f>'Authorized Rev Req'!F68+'Authorized Rev Req'!F69+'Authorized Rev Req'!F70+'Authorized Rev Req'!F71+'Authorized Rev Req'!F60</f>
        <v>27906.482804248284</v>
      </c>
      <c r="H63" s="44">
        <f t="shared" si="13"/>
        <v>22999.488162210502</v>
      </c>
      <c r="I63" s="44">
        <f t="shared" si="12"/>
        <v>22999.488162210502</v>
      </c>
      <c r="J63" s="44">
        <f t="shared" si="12"/>
        <v>22999.488162210502</v>
      </c>
      <c r="K63" s="44">
        <f t="shared" si="12"/>
        <v>22999.488162210502</v>
      </c>
      <c r="L63" s="31" t="s">
        <v>168</v>
      </c>
      <c r="N63" s="31"/>
    </row>
    <row r="64" spans="1:16" x14ac:dyDescent="0.35">
      <c r="A64" s="29" t="s">
        <v>66</v>
      </c>
      <c r="C64" s="22"/>
      <c r="D64" s="41">
        <f>'Authorized Rev Req'!G34</f>
        <v>-23833.449682926261</v>
      </c>
      <c r="E64" s="22"/>
      <c r="F64" s="29" t="s">
        <v>67</v>
      </c>
      <c r="G64" s="41">
        <f>'Authorized Rev Req'!F34</f>
        <v>25177.24247323885</v>
      </c>
      <c r="H64" s="44">
        <f t="shared" si="13"/>
        <v>-23833.449682926261</v>
      </c>
      <c r="I64" s="44">
        <v>-41605.250601505963</v>
      </c>
      <c r="J64" s="44">
        <v>2051.4608250818628</v>
      </c>
      <c r="K64" s="44">
        <f>J64</f>
        <v>2051.4608250818628</v>
      </c>
      <c r="L64" s="31" t="s">
        <v>168</v>
      </c>
      <c r="N64" s="31"/>
    </row>
    <row r="65" spans="1:26" x14ac:dyDescent="0.35">
      <c r="A65" s="29" t="s">
        <v>68</v>
      </c>
      <c r="C65" s="22"/>
      <c r="D65" s="41">
        <f>'Authorized Rev Req'!G35</f>
        <v>-5667.3998293056502</v>
      </c>
      <c r="E65" s="22"/>
      <c r="F65" s="29" t="s">
        <v>173</v>
      </c>
      <c r="G65" s="41">
        <f>'Authorized Rev Req'!F35</f>
        <v>5986.94278812019</v>
      </c>
      <c r="H65" s="44">
        <f t="shared" si="13"/>
        <v>-5667.3998293056502</v>
      </c>
      <c r="I65" s="44">
        <v>-9893.389051695307</v>
      </c>
      <c r="J65" s="44">
        <v>487.82064218865884</v>
      </c>
      <c r="K65" s="44">
        <f t="shared" ref="K65:K66" si="14">J65</f>
        <v>487.82064218865884</v>
      </c>
      <c r="L65" s="31" t="s">
        <v>168</v>
      </c>
      <c r="N65" s="31"/>
    </row>
    <row r="66" spans="1:26" x14ac:dyDescent="0.35">
      <c r="A66" s="29" t="s">
        <v>70</v>
      </c>
      <c r="C66" s="41"/>
      <c r="D66" s="41">
        <f>'Authorized Rev Req'!G36</f>
        <v>-5820.6986643988675</v>
      </c>
      <c r="E66" s="22"/>
      <c r="F66" s="29" t="s">
        <v>171</v>
      </c>
      <c r="G66" s="41">
        <f>'Authorized Rev Req'!F36</f>
        <v>6148.885016096192</v>
      </c>
      <c r="H66" s="44">
        <f t="shared" si="13"/>
        <v>-5820.6986643988675</v>
      </c>
      <c r="I66" s="44">
        <v>-10160.997666303094</v>
      </c>
      <c r="J66" s="44">
        <v>501.0158178308032</v>
      </c>
      <c r="K66" s="44">
        <f t="shared" si="14"/>
        <v>501.0158178308032</v>
      </c>
      <c r="L66" s="31" t="s">
        <v>168</v>
      </c>
      <c r="N66" s="31"/>
    </row>
    <row r="67" spans="1:26" x14ac:dyDescent="0.35">
      <c r="A67" s="22"/>
      <c r="C67" s="41"/>
      <c r="D67" s="41"/>
      <c r="E67" s="22"/>
      <c r="G67" s="44"/>
      <c r="H67" s="44"/>
      <c r="I67" s="44"/>
      <c r="J67" s="44"/>
      <c r="K67" s="44"/>
      <c r="N67" s="31"/>
    </row>
    <row r="68" spans="1:26" x14ac:dyDescent="0.35">
      <c r="A68" s="22"/>
      <c r="C68" s="22"/>
      <c r="D68" s="44"/>
      <c r="G68" s="51"/>
      <c r="H68" s="50"/>
      <c r="I68" s="51"/>
      <c r="J68" s="51"/>
      <c r="K68" s="51"/>
      <c r="M68" s="22"/>
      <c r="N68" s="31"/>
    </row>
    <row r="69" spans="1:26" x14ac:dyDescent="0.35">
      <c r="A69" s="32"/>
      <c r="D69" s="44"/>
      <c r="G69" s="51"/>
      <c r="H69" s="51"/>
      <c r="I69" s="51"/>
      <c r="J69" s="51"/>
      <c r="K69" s="51"/>
      <c r="M69" s="22"/>
      <c r="N69" s="31"/>
    </row>
    <row r="70" spans="1:26" x14ac:dyDescent="0.35">
      <c r="D70" s="41"/>
      <c r="G70" s="44"/>
      <c r="H70" s="44"/>
      <c r="I70" s="44"/>
      <c r="J70" s="44"/>
      <c r="K70" s="44"/>
      <c r="M70" s="22"/>
      <c r="N70" s="31"/>
    </row>
    <row r="71" spans="1:26" x14ac:dyDescent="0.35">
      <c r="A71" s="22"/>
      <c r="D71" s="41"/>
      <c r="G71" s="44"/>
      <c r="H71" s="44"/>
      <c r="I71" s="44"/>
      <c r="J71" s="44"/>
      <c r="K71" s="44"/>
      <c r="N71" s="31"/>
    </row>
    <row r="72" spans="1:26" x14ac:dyDescent="0.35">
      <c r="D72" s="44"/>
      <c r="N72" s="31"/>
    </row>
    <row r="73" spans="1:26" ht="15" thickBot="1" x14ac:dyDescent="0.4">
      <c r="A73" s="32" t="s">
        <v>198</v>
      </c>
      <c r="D73" s="54">
        <f>SUM(D10:D71)</f>
        <v>6401295.5831954982</v>
      </c>
      <c r="G73" s="54">
        <f>SUM(G10:G71)</f>
        <v>5753072.5787987635</v>
      </c>
      <c r="H73" s="54">
        <f>SUM(H10:H71)</f>
        <v>6346356.840692712</v>
      </c>
      <c r="I73" s="54">
        <f>SUM(I10:I71)</f>
        <v>6614849.0590420002</v>
      </c>
      <c r="J73" s="54">
        <f>SUM(J10:J71)</f>
        <v>6482608.0065771006</v>
      </c>
      <c r="K73" s="54">
        <f>SUM(K10:K71)</f>
        <v>6423545.4560761368</v>
      </c>
      <c r="L73" s="29"/>
      <c r="N73" s="31"/>
    </row>
    <row r="74" spans="1:26" ht="15" thickTop="1" x14ac:dyDescent="0.35">
      <c r="D74" s="50"/>
      <c r="G74" s="50"/>
      <c r="H74" s="50"/>
      <c r="I74" s="50"/>
      <c r="J74" s="50"/>
      <c r="K74" s="50"/>
    </row>
    <row r="75" spans="1:26" ht="30.75" customHeight="1" x14ac:dyDescent="0.35">
      <c r="D75" s="50"/>
      <c r="G75" s="50"/>
    </row>
    <row r="76" spans="1:26" ht="15.5" x14ac:dyDescent="0.35">
      <c r="A76" s="36" t="s">
        <v>199</v>
      </c>
      <c r="B76" s="36"/>
      <c r="C76" s="36"/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36"/>
      <c r="O76" s="36"/>
      <c r="P76" s="36"/>
      <c r="Q76" s="36"/>
      <c r="R76" s="55"/>
      <c r="T76" s="32" t="s">
        <v>200</v>
      </c>
    </row>
    <row r="77" spans="1:26" ht="72.5" x14ac:dyDescent="0.35">
      <c r="A77" s="40" t="s">
        <v>12</v>
      </c>
      <c r="B77" s="40" t="s">
        <v>161</v>
      </c>
      <c r="C77" s="56" t="s">
        <v>201</v>
      </c>
      <c r="D77" s="56" t="s">
        <v>202</v>
      </c>
      <c r="E77" s="56" t="s">
        <v>203</v>
      </c>
      <c r="F77" s="38" t="s">
        <v>204</v>
      </c>
      <c r="G77" s="39" t="s">
        <v>205</v>
      </c>
      <c r="H77" s="39"/>
      <c r="I77" s="39"/>
      <c r="J77" s="39"/>
      <c r="K77" s="39"/>
      <c r="L77" s="56" t="s">
        <v>166</v>
      </c>
      <c r="M77" s="39" t="s">
        <v>206</v>
      </c>
      <c r="N77" s="39"/>
      <c r="O77" s="39"/>
      <c r="P77" s="39"/>
      <c r="Q77" s="39"/>
      <c r="R77" s="57" t="s">
        <v>207</v>
      </c>
      <c r="U77" s="40">
        <f>U9</f>
        <v>2023</v>
      </c>
      <c r="V77" s="40">
        <f t="shared" ref="V77:Y77" si="15">V9</f>
        <v>2024</v>
      </c>
      <c r="W77" s="40">
        <f t="shared" si="15"/>
        <v>2025</v>
      </c>
      <c r="X77" s="40">
        <f t="shared" si="15"/>
        <v>2026</v>
      </c>
      <c r="Y77" s="40">
        <f t="shared" si="15"/>
        <v>2027</v>
      </c>
    </row>
    <row r="78" spans="1:26" x14ac:dyDescent="0.35">
      <c r="A78" s="32" t="s">
        <v>17</v>
      </c>
      <c r="C78" s="45"/>
      <c r="D78" s="45"/>
      <c r="E78" s="45"/>
      <c r="F78" s="45"/>
      <c r="G78" s="29">
        <f>G$9</f>
        <v>2023</v>
      </c>
      <c r="H78" s="29">
        <f t="shared" ref="H78:K78" si="16">H$9</f>
        <v>2024</v>
      </c>
      <c r="I78" s="29">
        <f t="shared" si="16"/>
        <v>2025</v>
      </c>
      <c r="J78" s="29">
        <f t="shared" si="16"/>
        <v>2026</v>
      </c>
      <c r="K78" s="29">
        <f t="shared" si="16"/>
        <v>2027</v>
      </c>
      <c r="L78" s="29"/>
      <c r="M78" s="29">
        <f>G$9</f>
        <v>2023</v>
      </c>
      <c r="N78" s="29">
        <f t="shared" ref="N78:Q78" si="17">H$9</f>
        <v>2024</v>
      </c>
      <c r="O78" s="29">
        <f t="shared" si="17"/>
        <v>2025</v>
      </c>
      <c r="P78" s="29">
        <f t="shared" si="17"/>
        <v>2026</v>
      </c>
      <c r="Q78" s="29">
        <f t="shared" si="17"/>
        <v>2027</v>
      </c>
      <c r="R78" s="58"/>
      <c r="T78" s="29" t="str">
        <f t="shared" ref="T78:T99" si="18">T10</f>
        <v>100% Residential</v>
      </c>
      <c r="U78" s="43">
        <f t="shared" ref="U78:Y93" si="19">SUMIFS(M$79:M$106,$F$79:$F$106,$T78,$R$79:$R$106,"Y")+U10</f>
        <v>163572.41773886478</v>
      </c>
      <c r="V78" s="43">
        <f t="shared" si="19"/>
        <v>0</v>
      </c>
      <c r="W78" s="43">
        <f t="shared" si="19"/>
        <v>0</v>
      </c>
      <c r="X78" s="43">
        <f t="shared" si="19"/>
        <v>0</v>
      </c>
      <c r="Y78" s="43">
        <f t="shared" si="19"/>
        <v>0</v>
      </c>
    </row>
    <row r="79" spans="1:26" x14ac:dyDescent="0.35">
      <c r="C79" s="59"/>
      <c r="D79" s="41"/>
      <c r="E79" s="45"/>
      <c r="G79" s="44"/>
      <c r="H79" s="44"/>
      <c r="I79" s="44"/>
      <c r="J79" s="44"/>
      <c r="K79" s="44"/>
      <c r="M79" s="44"/>
      <c r="N79" s="44"/>
      <c r="O79" s="44"/>
      <c r="P79" s="44"/>
      <c r="Q79" s="44"/>
      <c r="R79" s="60"/>
      <c r="T79" s="29" t="str">
        <f t="shared" si="18"/>
        <v>Core - Distribution</v>
      </c>
      <c r="U79" s="43">
        <f t="shared" si="19"/>
        <v>49010.692156165111</v>
      </c>
      <c r="V79" s="43">
        <f t="shared" si="19"/>
        <v>0</v>
      </c>
      <c r="W79" s="43">
        <f t="shared" si="19"/>
        <v>-17771.800918579705</v>
      </c>
      <c r="X79" s="43">
        <f t="shared" si="19"/>
        <v>25884.910508008121</v>
      </c>
      <c r="Y79" s="43">
        <f t="shared" si="19"/>
        <v>25884.910508008121</v>
      </c>
      <c r="Z79" s="22"/>
    </row>
    <row r="80" spans="1:26" x14ac:dyDescent="0.35">
      <c r="C80" s="59"/>
      <c r="D80" s="41"/>
      <c r="E80" s="45"/>
      <c r="G80" s="44"/>
      <c r="H80" s="44"/>
      <c r="I80" s="44"/>
      <c r="J80" s="44"/>
      <c r="K80" s="44"/>
      <c r="L80" s="61"/>
      <c r="M80" s="44"/>
      <c r="N80" s="44"/>
      <c r="O80" s="44"/>
      <c r="P80" s="44"/>
      <c r="Q80" s="44"/>
      <c r="R80" s="60"/>
      <c r="T80" s="29" t="str">
        <f t="shared" si="18"/>
        <v>Distribution</v>
      </c>
      <c r="U80" s="43">
        <f t="shared" si="19"/>
        <v>-281049.8280145959</v>
      </c>
      <c r="V80" s="43">
        <f t="shared" si="19"/>
        <v>84414.184925769456</v>
      </c>
      <c r="W80" s="43">
        <f t="shared" si="19"/>
        <v>226662.4435968399</v>
      </c>
      <c r="X80" s="43">
        <f t="shared" si="19"/>
        <v>159391.51141605759</v>
      </c>
      <c r="Y80" s="43">
        <f t="shared" si="19"/>
        <v>159391.51141605759</v>
      </c>
    </row>
    <row r="81" spans="1:26" x14ac:dyDescent="0.35">
      <c r="C81" s="59"/>
      <c r="D81" s="41"/>
      <c r="E81" s="45"/>
      <c r="G81" s="44"/>
      <c r="H81" s="41"/>
      <c r="I81" s="41"/>
      <c r="J81" s="41"/>
      <c r="K81" s="41"/>
      <c r="M81" s="44"/>
      <c r="N81" s="44"/>
      <c r="O81" s="44"/>
      <c r="P81" s="44"/>
      <c r="Q81" s="44"/>
      <c r="R81" s="60"/>
      <c r="T81" s="29" t="str">
        <f t="shared" si="18"/>
        <v>ECPT - ALL</v>
      </c>
      <c r="U81" s="43">
        <f t="shared" si="19"/>
        <v>-267164.13572005834</v>
      </c>
      <c r="V81" s="43">
        <f t="shared" si="19"/>
        <v>-116422.92682181043</v>
      </c>
      <c r="W81" s="43">
        <f t="shared" si="19"/>
        <v>-71320.489874790772</v>
      </c>
      <c r="X81" s="43">
        <f t="shared" si="19"/>
        <v>-274581.36514814978</v>
      </c>
      <c r="Y81" s="43">
        <f t="shared" si="19"/>
        <v>-335664.09163895564</v>
      </c>
      <c r="Z81" s="22"/>
    </row>
    <row r="82" spans="1:26" x14ac:dyDescent="0.35">
      <c r="C82" s="59"/>
      <c r="D82" s="41"/>
      <c r="G82" s="41"/>
      <c r="H82" s="41"/>
      <c r="I82" s="41"/>
      <c r="J82" s="41"/>
      <c r="K82" s="41"/>
      <c r="M82" s="44"/>
      <c r="N82" s="44"/>
      <c r="O82" s="44"/>
      <c r="P82" s="44"/>
      <c r="Q82" s="44"/>
      <c r="R82" s="60"/>
      <c r="T82" s="29" t="str">
        <f t="shared" si="18"/>
        <v>ECPT - Core only</v>
      </c>
      <c r="U82" s="43">
        <f t="shared" si="19"/>
        <v>-445978.37219600019</v>
      </c>
      <c r="V82" s="43">
        <f t="shared" si="19"/>
        <v>-167315.22022235591</v>
      </c>
      <c r="W82" s="43">
        <f t="shared" si="19"/>
        <v>-120997.54569748603</v>
      </c>
      <c r="X82" s="43">
        <f t="shared" si="19"/>
        <v>-72675.144935373333</v>
      </c>
      <c r="Y82" s="43">
        <f t="shared" si="19"/>
        <v>-72675.144935373333</v>
      </c>
    </row>
    <row r="83" spans="1:26" x14ac:dyDescent="0.35">
      <c r="C83" s="59"/>
      <c r="D83" s="41"/>
      <c r="G83" s="41"/>
      <c r="H83" s="41"/>
      <c r="I83" s="41"/>
      <c r="J83" s="41"/>
      <c r="K83" s="41"/>
      <c r="M83" s="44"/>
      <c r="N83" s="44"/>
      <c r="O83" s="44"/>
      <c r="P83" s="44"/>
      <c r="Q83" s="44"/>
      <c r="R83" s="60"/>
      <c r="T83" s="29" t="str">
        <f t="shared" si="18"/>
        <v>ECPT - Noncore only</v>
      </c>
      <c r="U83" s="43">
        <f t="shared" si="19"/>
        <v>28054.251555487281</v>
      </c>
      <c r="V83" s="43">
        <f t="shared" si="19"/>
        <v>145305.49153464206</v>
      </c>
      <c r="W83" s="43">
        <f t="shared" si="19"/>
        <v>162443.48275414947</v>
      </c>
      <c r="X83" s="43">
        <f t="shared" si="19"/>
        <v>195513.41197262664</v>
      </c>
      <c r="Y83" s="43">
        <f t="shared" si="19"/>
        <v>195513.41197262664</v>
      </c>
    </row>
    <row r="84" spans="1:26" x14ac:dyDescent="0.35">
      <c r="C84" s="59"/>
      <c r="D84" s="41"/>
      <c r="G84" s="41"/>
      <c r="H84" s="41"/>
      <c r="I84" s="41"/>
      <c r="J84" s="41"/>
      <c r="K84" s="41"/>
      <c r="M84" s="44"/>
      <c r="N84" s="44"/>
      <c r="O84" s="44"/>
      <c r="P84" s="44"/>
      <c r="Q84" s="44"/>
      <c r="R84" s="60"/>
      <c r="T84" s="29" t="str">
        <f t="shared" si="18"/>
        <v>ECPT - 50% Core / 50% Noncore</v>
      </c>
      <c r="U84" s="43">
        <f t="shared" si="19"/>
        <v>0</v>
      </c>
      <c r="V84" s="43">
        <f t="shared" si="19"/>
        <v>0</v>
      </c>
      <c r="W84" s="43">
        <f t="shared" si="19"/>
        <v>0</v>
      </c>
      <c r="X84" s="43">
        <f t="shared" si="19"/>
        <v>0</v>
      </c>
      <c r="Y84" s="43">
        <f t="shared" si="19"/>
        <v>0</v>
      </c>
    </row>
    <row r="85" spans="1:26" ht="15" customHeight="1" x14ac:dyDescent="0.35">
      <c r="C85" s="59"/>
      <c r="D85" s="41"/>
      <c r="G85" s="41"/>
      <c r="H85" s="41"/>
      <c r="I85" s="41"/>
      <c r="J85" s="41"/>
      <c r="K85" s="41"/>
      <c r="M85" s="44"/>
      <c r="N85" s="44"/>
      <c r="O85" s="44"/>
      <c r="P85" s="44"/>
      <c r="Q85" s="44"/>
      <c r="R85" s="60"/>
      <c r="T85" s="29" t="str">
        <f t="shared" si="18"/>
        <v>ECPT (excludes Covered Entities 3 yr avg vol)</v>
      </c>
      <c r="U85" s="43">
        <f t="shared" si="19"/>
        <v>-179121.60328189778</v>
      </c>
      <c r="V85" s="43">
        <f t="shared" si="19"/>
        <v>0</v>
      </c>
      <c r="W85" s="43">
        <f t="shared" si="19"/>
        <v>0</v>
      </c>
      <c r="X85" s="43">
        <f t="shared" si="19"/>
        <v>0</v>
      </c>
      <c r="Y85" s="43">
        <f t="shared" si="19"/>
        <v>0</v>
      </c>
    </row>
    <row r="86" spans="1:26" ht="15" customHeight="1" x14ac:dyDescent="0.35">
      <c r="A86" s="22"/>
      <c r="C86" s="59"/>
      <c r="D86" s="41"/>
      <c r="G86" s="41"/>
      <c r="H86" s="41"/>
      <c r="I86" s="41"/>
      <c r="J86" s="41"/>
      <c r="K86" s="41"/>
      <c r="M86" s="44"/>
      <c r="N86" s="44"/>
      <c r="O86" s="44"/>
      <c r="P86" s="44"/>
      <c r="Q86" s="44"/>
      <c r="R86" s="60"/>
      <c r="T86" s="29" t="str">
        <f t="shared" si="18"/>
        <v>EE</v>
      </c>
      <c r="U86" s="43">
        <f t="shared" si="19"/>
        <v>-18921.858468088743</v>
      </c>
      <c r="V86" s="43">
        <f t="shared" si="19"/>
        <v>0</v>
      </c>
      <c r="W86" s="43">
        <f t="shared" si="19"/>
        <v>23734.338447897127</v>
      </c>
      <c r="X86" s="43">
        <f t="shared" si="19"/>
        <v>25079.27076540509</v>
      </c>
      <c r="Y86" s="43">
        <f t="shared" si="19"/>
        <v>27099.446755246681</v>
      </c>
    </row>
    <row r="87" spans="1:26" x14ac:dyDescent="0.35">
      <c r="A87" s="22"/>
      <c r="C87" s="59"/>
      <c r="D87" s="41"/>
      <c r="G87" s="41"/>
      <c r="H87" s="41"/>
      <c r="I87" s="41"/>
      <c r="J87" s="41"/>
      <c r="K87" s="41"/>
      <c r="M87" s="44"/>
      <c r="N87" s="44"/>
      <c r="O87" s="44"/>
      <c r="P87" s="44"/>
      <c r="Q87" s="44"/>
      <c r="R87" s="60"/>
      <c r="T87" s="29" t="str">
        <f t="shared" si="18"/>
        <v>ESA</v>
      </c>
      <c r="U87" s="43">
        <f t="shared" si="19"/>
        <v>222.86066999999457</v>
      </c>
      <c r="V87" s="43">
        <f t="shared" si="19"/>
        <v>0</v>
      </c>
      <c r="W87" s="43">
        <f t="shared" si="19"/>
        <v>544.12100000001374</v>
      </c>
      <c r="X87" s="43">
        <f t="shared" si="19"/>
        <v>444.12099999999919</v>
      </c>
      <c r="Y87" s="43">
        <f t="shared" si="19"/>
        <v>444.12099999999919</v>
      </c>
    </row>
    <row r="88" spans="1:26" x14ac:dyDescent="0.35">
      <c r="A88" s="22"/>
      <c r="C88" s="59"/>
      <c r="D88" s="41"/>
      <c r="G88" s="41"/>
      <c r="H88" s="41"/>
      <c r="I88" s="41"/>
      <c r="J88" s="41"/>
      <c r="K88" s="41"/>
      <c r="M88" s="44"/>
      <c r="N88" s="44"/>
      <c r="O88" s="44"/>
      <c r="P88" s="44"/>
      <c r="Q88" s="44"/>
      <c r="R88" s="60"/>
      <c r="T88" s="29" t="str">
        <f t="shared" si="18"/>
        <v>PPP ECPT</v>
      </c>
      <c r="U88" s="43">
        <f t="shared" si="19"/>
        <v>4809.2836420377862</v>
      </c>
      <c r="V88" s="43">
        <f t="shared" si="19"/>
        <v>0</v>
      </c>
      <c r="W88" s="43">
        <f t="shared" si="19"/>
        <v>255.88000000000466</v>
      </c>
      <c r="X88" s="43">
        <f t="shared" si="19"/>
        <v>325.88000000000466</v>
      </c>
      <c r="Y88" s="43">
        <f t="shared" si="19"/>
        <v>325.88000000000466</v>
      </c>
    </row>
    <row r="89" spans="1:26" x14ac:dyDescent="0.35">
      <c r="A89" s="22"/>
      <c r="C89" s="59"/>
      <c r="D89" s="41"/>
      <c r="G89" s="41"/>
      <c r="H89" s="41"/>
      <c r="I89" s="41"/>
      <c r="J89" s="41"/>
      <c r="K89" s="41"/>
      <c r="M89" s="44"/>
      <c r="N89" s="44"/>
      <c r="O89" s="44"/>
      <c r="P89" s="44"/>
      <c r="Q89" s="44"/>
      <c r="R89" s="60"/>
      <c r="T89" s="29" t="str">
        <f t="shared" si="18"/>
        <v>SGIP allocation</v>
      </c>
      <c r="U89" s="43">
        <f t="shared" si="19"/>
        <v>0</v>
      </c>
      <c r="V89" s="43">
        <f t="shared" si="19"/>
        <v>0</v>
      </c>
      <c r="W89" s="43">
        <f t="shared" si="19"/>
        <v>0</v>
      </c>
      <c r="X89" s="43">
        <f t="shared" si="19"/>
        <v>0</v>
      </c>
      <c r="Y89" s="43">
        <f t="shared" si="19"/>
        <v>0</v>
      </c>
    </row>
    <row r="90" spans="1:26" x14ac:dyDescent="0.35">
      <c r="A90" s="22"/>
      <c r="C90" s="59"/>
      <c r="D90" s="41"/>
      <c r="G90" s="44"/>
      <c r="H90" s="44"/>
      <c r="I90" s="44"/>
      <c r="J90" s="44"/>
      <c r="K90" s="44"/>
      <c r="M90" s="44"/>
      <c r="N90" s="44"/>
      <c r="O90" s="44"/>
      <c r="P90" s="44"/>
      <c r="Q90" s="44"/>
      <c r="R90" s="60"/>
      <c r="T90" s="29" t="str">
        <f t="shared" si="18"/>
        <v>CPUC Fee Allocation</v>
      </c>
      <c r="U90" s="43">
        <f t="shared" si="19"/>
        <v>5.5292558525252389E-2</v>
      </c>
      <c r="V90" s="43">
        <f t="shared" si="19"/>
        <v>0</v>
      </c>
      <c r="W90" s="43">
        <f t="shared" si="19"/>
        <v>0</v>
      </c>
      <c r="X90" s="43">
        <f t="shared" si="19"/>
        <v>0</v>
      </c>
      <c r="Y90" s="43">
        <f t="shared" si="19"/>
        <v>0</v>
      </c>
    </row>
    <row r="91" spans="1:26" x14ac:dyDescent="0.35">
      <c r="A91" s="22"/>
      <c r="C91" s="59"/>
      <c r="D91" s="41"/>
      <c r="G91" s="44"/>
      <c r="H91" s="44"/>
      <c r="I91" s="44"/>
      <c r="J91" s="44"/>
      <c r="K91" s="44"/>
      <c r="M91" s="44"/>
      <c r="N91" s="44"/>
      <c r="O91" s="44"/>
      <c r="P91" s="44"/>
      <c r="Q91" s="44"/>
      <c r="R91" s="60"/>
      <c r="T91" s="29" t="str">
        <f t="shared" si="18"/>
        <v>CAC Allocation</v>
      </c>
      <c r="U91" s="43">
        <f t="shared" si="19"/>
        <v>-2328.966282711036</v>
      </c>
      <c r="V91" s="43">
        <f t="shared" si="19"/>
        <v>-920.27191903262974</v>
      </c>
      <c r="W91" s="43">
        <f t="shared" si="19"/>
        <v>-44.13793493609046</v>
      </c>
      <c r="X91" s="43">
        <f t="shared" si="19"/>
        <v>804.92970472919569</v>
      </c>
      <c r="Y91" s="43">
        <f t="shared" si="19"/>
        <v>804.92970472919569</v>
      </c>
    </row>
    <row r="92" spans="1:26" x14ac:dyDescent="0.35">
      <c r="A92" s="22"/>
      <c r="C92" s="59"/>
      <c r="D92" s="41"/>
      <c r="G92" s="41"/>
      <c r="H92" s="41"/>
      <c r="I92" s="41"/>
      <c r="J92" s="41"/>
      <c r="K92" s="41"/>
      <c r="M92" s="44"/>
      <c r="N92" s="44"/>
      <c r="O92" s="44"/>
      <c r="P92" s="44"/>
      <c r="Q92" s="44"/>
      <c r="R92" s="60"/>
      <c r="T92" s="29" t="str">
        <f t="shared" si="18"/>
        <v>Storage Allocation  (Procurement)</v>
      </c>
      <c r="U92" s="43">
        <f t="shared" si="19"/>
        <v>-8714.2895143176866</v>
      </c>
      <c r="V92" s="43">
        <f t="shared" si="19"/>
        <v>-875.70672016569006</v>
      </c>
      <c r="W92" s="43">
        <f t="shared" si="19"/>
        <v>-270.44703990414564</v>
      </c>
      <c r="X92" s="43">
        <f t="shared" si="19"/>
        <v>645.63303703257407</v>
      </c>
      <c r="Y92" s="43">
        <f t="shared" si="19"/>
        <v>645.63303703257407</v>
      </c>
    </row>
    <row r="93" spans="1:26" x14ac:dyDescent="0.35">
      <c r="A93" s="22"/>
      <c r="C93" s="59"/>
      <c r="D93" s="41"/>
      <c r="G93" s="44"/>
      <c r="H93" s="44"/>
      <c r="I93" s="44"/>
      <c r="J93" s="44"/>
      <c r="K93" s="44"/>
      <c r="L93" s="61"/>
      <c r="M93" s="44"/>
      <c r="N93" s="44"/>
      <c r="O93" s="44"/>
      <c r="P93" s="44"/>
      <c r="Q93" s="44"/>
      <c r="R93" s="60"/>
      <c r="T93" s="29" t="str">
        <f t="shared" si="18"/>
        <v>Capacity Allocation (Procurement)</v>
      </c>
      <c r="U93" s="43">
        <f t="shared" si="19"/>
        <v>-13884.709387074399</v>
      </c>
      <c r="V93" s="43">
        <f t="shared" si="19"/>
        <v>-4940.806634885841</v>
      </c>
      <c r="W93" s="43">
        <f t="shared" si="19"/>
        <v>4501.1181582589343</v>
      </c>
      <c r="X93" s="43">
        <f t="shared" si="19"/>
        <v>14662.751706214069</v>
      </c>
      <c r="Y93" s="43">
        <f t="shared" si="19"/>
        <v>14662.751706214069</v>
      </c>
    </row>
    <row r="94" spans="1:26" x14ac:dyDescent="0.35">
      <c r="A94" s="22" t="s">
        <v>208</v>
      </c>
      <c r="B94" s="29" t="s">
        <v>209</v>
      </c>
      <c r="C94" s="59" t="s">
        <v>210</v>
      </c>
      <c r="D94" s="41">
        <v>16875.900579051704</v>
      </c>
      <c r="E94" s="29" t="s">
        <v>20</v>
      </c>
      <c r="F94" s="29" t="s">
        <v>20</v>
      </c>
      <c r="G94" s="44"/>
      <c r="H94" s="44">
        <f>D94</f>
        <v>16875.900579051704</v>
      </c>
      <c r="I94" s="44">
        <f>D94</f>
        <v>16875.900579051704</v>
      </c>
      <c r="J94" s="44">
        <v>3095.5372768223142</v>
      </c>
      <c r="K94" s="44"/>
      <c r="L94" s="61" t="s">
        <v>175</v>
      </c>
      <c r="M94" s="44">
        <f t="shared" ref="M94:Q96" si="20">G94</f>
        <v>0</v>
      </c>
      <c r="N94" s="44">
        <f t="shared" si="20"/>
        <v>16875.900579051704</v>
      </c>
      <c r="O94" s="44">
        <f t="shared" si="20"/>
        <v>16875.900579051704</v>
      </c>
      <c r="P94" s="44">
        <f t="shared" si="20"/>
        <v>3095.5372768223142</v>
      </c>
      <c r="Q94" s="44"/>
      <c r="R94" s="60" t="s">
        <v>23</v>
      </c>
      <c r="T94" s="29" t="str">
        <f t="shared" si="18"/>
        <v>ECPT - Core only  (Procurement)</v>
      </c>
      <c r="U94" s="43">
        <f t="shared" ref="U94:Y98" si="21">SUMIFS(M$79:M$106,$F$79:$F$106,$T94,$R$79:$R$106,"Y")+U26</f>
        <v>323271.19741289527</v>
      </c>
      <c r="V94" s="43">
        <f t="shared" si="21"/>
        <v>5816.5133550515166</v>
      </c>
      <c r="W94" s="43">
        <f t="shared" si="21"/>
        <v>5816.5133550515166</v>
      </c>
      <c r="X94" s="43">
        <f t="shared" si="21"/>
        <v>5816.5133550515166</v>
      </c>
      <c r="Y94" s="43">
        <f t="shared" si="21"/>
        <v>5816.5133550515166</v>
      </c>
    </row>
    <row r="95" spans="1:26" x14ac:dyDescent="0.35">
      <c r="A95" s="29" t="s">
        <v>211</v>
      </c>
      <c r="B95" s="29" t="s">
        <v>209</v>
      </c>
      <c r="C95" s="29" t="s">
        <v>210</v>
      </c>
      <c r="D95" s="51">
        <v>108399.69005715453</v>
      </c>
      <c r="E95" s="45" t="s">
        <v>37</v>
      </c>
      <c r="F95" s="45" t="s">
        <v>173</v>
      </c>
      <c r="G95" s="44"/>
      <c r="H95" s="44">
        <f>D95</f>
        <v>108399.69005715453</v>
      </c>
      <c r="I95" s="44">
        <f>D95</f>
        <v>108399.69005715453</v>
      </c>
      <c r="J95" s="44">
        <v>20335.932818799618</v>
      </c>
      <c r="K95" s="44">
        <v>645.0836154542518</v>
      </c>
      <c r="L95" s="31" t="s">
        <v>175</v>
      </c>
      <c r="M95" s="44">
        <f t="shared" si="20"/>
        <v>0</v>
      </c>
      <c r="N95" s="44">
        <f t="shared" si="20"/>
        <v>108399.69005715453</v>
      </c>
      <c r="O95" s="44">
        <f t="shared" si="20"/>
        <v>108399.69005715453</v>
      </c>
      <c r="P95" s="44">
        <f t="shared" si="20"/>
        <v>20335.932818799618</v>
      </c>
      <c r="Q95" s="44">
        <f t="shared" si="20"/>
        <v>645.0836154542518</v>
      </c>
      <c r="R95" s="60" t="s">
        <v>23</v>
      </c>
      <c r="T95" s="29" t="str">
        <f t="shared" si="18"/>
        <v>2023 GTS - Inventory Management</v>
      </c>
      <c r="U95" s="43">
        <f t="shared" si="21"/>
        <v>0</v>
      </c>
      <c r="V95" s="43">
        <f t="shared" si="21"/>
        <v>0</v>
      </c>
      <c r="W95" s="43">
        <f t="shared" si="21"/>
        <v>0</v>
      </c>
      <c r="X95" s="43">
        <f t="shared" si="21"/>
        <v>0</v>
      </c>
      <c r="Y95" s="43">
        <f t="shared" si="21"/>
        <v>0</v>
      </c>
    </row>
    <row r="96" spans="1:26" x14ac:dyDescent="0.35">
      <c r="A96" s="29" t="s">
        <v>212</v>
      </c>
      <c r="B96" s="29" t="s">
        <v>213</v>
      </c>
      <c r="C96" s="29" t="s">
        <v>210</v>
      </c>
      <c r="D96" s="51">
        <f>H96</f>
        <v>8120</v>
      </c>
      <c r="E96" s="29" t="s">
        <v>37</v>
      </c>
      <c r="F96" s="29" t="s">
        <v>173</v>
      </c>
      <c r="G96" s="44">
        <v>0</v>
      </c>
      <c r="H96" s="44">
        <f>16240/2</f>
        <v>8120</v>
      </c>
      <c r="I96" s="44">
        <f>H96</f>
        <v>8120</v>
      </c>
      <c r="J96" s="44">
        <f>I96</f>
        <v>8120</v>
      </c>
      <c r="K96" s="44">
        <v>0</v>
      </c>
      <c r="L96" s="51" t="s">
        <v>175</v>
      </c>
      <c r="M96" s="44">
        <f t="shared" si="20"/>
        <v>0</v>
      </c>
      <c r="N96" s="44">
        <f t="shared" si="20"/>
        <v>8120</v>
      </c>
      <c r="O96" s="44">
        <f t="shared" si="20"/>
        <v>8120</v>
      </c>
      <c r="P96" s="44">
        <f t="shared" si="20"/>
        <v>8120</v>
      </c>
      <c r="Q96" s="44">
        <f t="shared" si="20"/>
        <v>0</v>
      </c>
      <c r="R96" s="60" t="s">
        <v>23</v>
      </c>
      <c r="T96" s="29" t="str">
        <f t="shared" si="18"/>
        <v>User Defined 1</v>
      </c>
      <c r="U96" s="43">
        <f t="shared" si="21"/>
        <v>0</v>
      </c>
      <c r="V96" s="43">
        <f t="shared" si="21"/>
        <v>0</v>
      </c>
      <c r="W96" s="43">
        <f t="shared" si="21"/>
        <v>0</v>
      </c>
      <c r="X96" s="43">
        <f t="shared" si="21"/>
        <v>0</v>
      </c>
      <c r="Y96" s="43">
        <f t="shared" si="21"/>
        <v>0</v>
      </c>
    </row>
    <row r="97" spans="1:25" ht="15" customHeight="1" x14ac:dyDescent="0.35">
      <c r="L97" s="29"/>
      <c r="M97" s="44"/>
      <c r="N97" s="44"/>
      <c r="O97" s="44"/>
      <c r="P97" s="44"/>
      <c r="Q97" s="44"/>
      <c r="R97" s="60"/>
      <c r="T97" s="29" t="str">
        <f t="shared" si="18"/>
        <v>User Defined 2</v>
      </c>
      <c r="U97" s="43">
        <f t="shared" si="21"/>
        <v>0</v>
      </c>
      <c r="V97" s="43">
        <f t="shared" si="21"/>
        <v>0</v>
      </c>
      <c r="W97" s="43">
        <f t="shared" si="21"/>
        <v>0</v>
      </c>
      <c r="X97" s="43">
        <f t="shared" si="21"/>
        <v>0</v>
      </c>
      <c r="Y97" s="43">
        <f t="shared" si="21"/>
        <v>0</v>
      </c>
    </row>
    <row r="98" spans="1:25" x14ac:dyDescent="0.35">
      <c r="A98" s="22" t="s">
        <v>214</v>
      </c>
      <c r="C98" s="59"/>
      <c r="D98" s="41">
        <v>58894.382341304045</v>
      </c>
      <c r="E98" s="29" t="s">
        <v>20</v>
      </c>
      <c r="F98" s="29" t="s">
        <v>20</v>
      </c>
      <c r="G98" s="44"/>
      <c r="H98" s="44">
        <f>D98</f>
        <v>58894.382341304045</v>
      </c>
      <c r="I98" s="44">
        <f>H98</f>
        <v>58894.382341304045</v>
      </c>
      <c r="J98" s="44">
        <f t="shared" ref="J98:K98" si="22">I98</f>
        <v>58894.382341304045</v>
      </c>
      <c r="K98" s="44">
        <f t="shared" si="22"/>
        <v>58894.382341304045</v>
      </c>
      <c r="L98" s="61" t="s">
        <v>175</v>
      </c>
      <c r="M98" s="44"/>
      <c r="N98" s="44">
        <f>H98</f>
        <v>58894.382341304045</v>
      </c>
      <c r="O98" s="44">
        <f t="shared" ref="O98:Q99" si="23">I98</f>
        <v>58894.382341304045</v>
      </c>
      <c r="P98" s="44">
        <f t="shared" si="23"/>
        <v>58894.382341304045</v>
      </c>
      <c r="Q98" s="44">
        <f t="shared" si="23"/>
        <v>58894.382341304045</v>
      </c>
      <c r="R98" s="62" t="s">
        <v>23</v>
      </c>
      <c r="T98" s="29" t="str">
        <f t="shared" si="18"/>
        <v>User Defined 3</v>
      </c>
      <c r="U98" s="43">
        <f t="shared" si="21"/>
        <v>0</v>
      </c>
      <c r="V98" s="43">
        <f t="shared" si="21"/>
        <v>0</v>
      </c>
      <c r="W98" s="43">
        <f t="shared" si="21"/>
        <v>0</v>
      </c>
      <c r="X98" s="43">
        <f t="shared" si="21"/>
        <v>0</v>
      </c>
      <c r="Y98" s="43">
        <f t="shared" si="21"/>
        <v>0</v>
      </c>
    </row>
    <row r="99" spans="1:25" x14ac:dyDescent="0.35">
      <c r="A99" s="22" t="s">
        <v>215</v>
      </c>
      <c r="D99" s="41">
        <v>38993.504374309821</v>
      </c>
      <c r="E99" s="29" t="s">
        <v>37</v>
      </c>
      <c r="F99" s="29" t="s">
        <v>173</v>
      </c>
      <c r="G99" s="44"/>
      <c r="H99" s="41">
        <f>D99</f>
        <v>38993.504374309821</v>
      </c>
      <c r="I99" s="41">
        <f>H99</f>
        <v>38993.504374309821</v>
      </c>
      <c r="J99" s="41">
        <f>I99</f>
        <v>38993.504374309821</v>
      </c>
      <c r="K99" s="41">
        <f>J99</f>
        <v>38993.504374309821</v>
      </c>
      <c r="L99" s="31" t="s">
        <v>175</v>
      </c>
      <c r="M99" s="44"/>
      <c r="N99" s="44">
        <f>H99</f>
        <v>38993.504374309821</v>
      </c>
      <c r="O99" s="44">
        <f t="shared" si="23"/>
        <v>38993.504374309821</v>
      </c>
      <c r="P99" s="44">
        <f t="shared" si="23"/>
        <v>38993.504374309821</v>
      </c>
      <c r="Q99" s="44">
        <f t="shared" si="23"/>
        <v>38993.504374309821</v>
      </c>
      <c r="R99" s="60" t="s">
        <v>23</v>
      </c>
      <c r="T99" s="29" t="str">
        <f t="shared" si="18"/>
        <v>Total</v>
      </c>
      <c r="U99" s="43">
        <f>SUM(U78:U98)</f>
        <v>-648223.00439673522</v>
      </c>
      <c r="V99" s="43">
        <f>SUM(V78:V98)</f>
        <v>-54938.742502787471</v>
      </c>
      <c r="W99" s="43">
        <f t="shared" ref="W99:X99" si="24">SUM(W78:W98)</f>
        <v>213553.47584650022</v>
      </c>
      <c r="X99" s="43">
        <f t="shared" si="24"/>
        <v>81312.423381601693</v>
      </c>
      <c r="Y99" s="43">
        <f>SUM(Y78:Y98)</f>
        <v>22249.872880637417</v>
      </c>
    </row>
    <row r="100" spans="1:25" x14ac:dyDescent="0.35">
      <c r="A100" s="32" t="s">
        <v>101</v>
      </c>
      <c r="B100" s="22"/>
      <c r="C100" s="59"/>
      <c r="D100" s="41"/>
      <c r="G100" s="44"/>
      <c r="H100" s="44"/>
      <c r="I100" s="44"/>
      <c r="J100" s="44"/>
      <c r="K100" s="44"/>
      <c r="M100" s="44"/>
      <c r="N100" s="44"/>
      <c r="O100" s="44"/>
      <c r="P100" s="44"/>
      <c r="Q100" s="44"/>
      <c r="R100" s="60"/>
      <c r="T100" s="48" t="s">
        <v>181</v>
      </c>
      <c r="U100" s="49" t="b">
        <f>U31+SUMIF($R$79:$R$106,"Y",M79:M106)=U99</f>
        <v>1</v>
      </c>
      <c r="V100" s="49" t="b">
        <f>V31+SUMIF($R$79:$R$106,"Y",N79:N106)=V99</f>
        <v>1</v>
      </c>
      <c r="W100" s="49" t="b">
        <f>W31+SUMIF($R$79:$R$106,"Y",O79:O106)=W99</f>
        <v>1</v>
      </c>
      <c r="X100" s="49" t="b">
        <f>X31+SUMIF($R$79:$R$106,"Y",P79:P106)=X99</f>
        <v>1</v>
      </c>
      <c r="Y100" s="49" t="b">
        <f>ABS(Y31+SUMIF($R$79:$R$106,"Y",Q79:Q106)-Y99)&lt;0.0000005</f>
        <v>1</v>
      </c>
    </row>
    <row r="101" spans="1:25" x14ac:dyDescent="0.35">
      <c r="A101" s="29" t="s">
        <v>216</v>
      </c>
      <c r="B101" s="22" t="s">
        <v>217</v>
      </c>
      <c r="C101" s="59" t="s">
        <v>210</v>
      </c>
      <c r="D101" s="41">
        <f>H101</f>
        <v>8733</v>
      </c>
      <c r="E101" s="29" t="s">
        <v>37</v>
      </c>
      <c r="F101" s="29" t="s">
        <v>173</v>
      </c>
      <c r="G101" s="51"/>
      <c r="H101" s="44">
        <v>8733</v>
      </c>
      <c r="I101" s="44"/>
      <c r="J101" s="44"/>
      <c r="K101" s="44"/>
      <c r="L101" s="31" t="s">
        <v>175</v>
      </c>
      <c r="M101" s="44"/>
      <c r="N101" s="44">
        <f>H101</f>
        <v>8733</v>
      </c>
      <c r="O101" s="44"/>
      <c r="P101" s="44"/>
      <c r="Q101" s="44"/>
      <c r="R101" s="60" t="s">
        <v>23</v>
      </c>
    </row>
    <row r="102" spans="1:25" x14ac:dyDescent="0.35">
      <c r="B102" s="22"/>
      <c r="C102" s="59"/>
      <c r="D102" s="41"/>
      <c r="G102" s="51"/>
      <c r="H102" s="44"/>
      <c r="I102" s="44"/>
      <c r="J102" s="44"/>
      <c r="K102" s="44"/>
      <c r="M102" s="44"/>
      <c r="N102" s="44"/>
      <c r="O102" s="44"/>
      <c r="P102" s="44"/>
      <c r="Q102" s="44"/>
      <c r="R102" s="60"/>
      <c r="V102" s="63"/>
    </row>
    <row r="103" spans="1:25" x14ac:dyDescent="0.35">
      <c r="A103" s="22"/>
      <c r="D103" s="44"/>
      <c r="G103" s="51"/>
      <c r="H103" s="51"/>
      <c r="I103" s="51"/>
      <c r="J103" s="51"/>
      <c r="K103" s="51"/>
      <c r="M103" s="51"/>
      <c r="N103" s="51"/>
      <c r="O103" s="51"/>
      <c r="P103" s="51"/>
      <c r="Q103" s="51"/>
      <c r="R103" s="51"/>
    </row>
    <row r="104" spans="1:25" x14ac:dyDescent="0.35">
      <c r="D104" s="44"/>
      <c r="G104" s="51"/>
      <c r="H104" s="51"/>
      <c r="I104" s="51"/>
      <c r="J104" s="51"/>
      <c r="K104" s="51"/>
      <c r="M104" s="51"/>
      <c r="N104" s="51"/>
      <c r="O104" s="51"/>
      <c r="P104" s="51"/>
      <c r="Q104" s="51"/>
      <c r="R104" s="51"/>
    </row>
    <row r="105" spans="1:25" x14ac:dyDescent="0.35">
      <c r="D105" s="44"/>
      <c r="G105" s="51"/>
      <c r="H105" s="51"/>
      <c r="I105" s="51"/>
      <c r="J105" s="51"/>
      <c r="K105" s="51"/>
      <c r="M105" s="51"/>
      <c r="N105" s="51"/>
      <c r="O105" s="51"/>
      <c r="P105" s="51"/>
      <c r="Q105" s="51"/>
      <c r="R105" s="51"/>
    </row>
    <row r="106" spans="1:25" x14ac:dyDescent="0.35">
      <c r="D106" s="44"/>
      <c r="G106" s="51"/>
      <c r="H106" s="51"/>
      <c r="I106" s="51"/>
      <c r="J106" s="51"/>
      <c r="K106" s="51"/>
      <c r="M106" s="51"/>
      <c r="N106" s="51"/>
      <c r="O106" s="51"/>
      <c r="P106" s="51"/>
      <c r="Q106" s="51"/>
      <c r="R106" s="51"/>
    </row>
    <row r="107" spans="1:25" ht="15" thickBot="1" x14ac:dyDescent="0.4">
      <c r="A107" s="32" t="s">
        <v>218</v>
      </c>
      <c r="D107" s="54">
        <f>SUM(D79:D106)</f>
        <v>240016.4773518201</v>
      </c>
      <c r="G107" s="54">
        <f>SUM(G79:G106)</f>
        <v>0</v>
      </c>
      <c r="H107" s="54">
        <f>SUM(H79:H106)</f>
        <v>240016.4773518201</v>
      </c>
      <c r="I107" s="54">
        <f>SUM(I79:I106)</f>
        <v>231283.4773518201</v>
      </c>
      <c r="J107" s="54">
        <f>SUM(J79:J106)</f>
        <v>129439.3568112358</v>
      </c>
      <c r="K107" s="54">
        <f>SUM(K79:K106)</f>
        <v>98532.970331068122</v>
      </c>
      <c r="L107" s="29"/>
      <c r="M107" s="64">
        <f>SUM(M79:M106)</f>
        <v>0</v>
      </c>
      <c r="N107" s="64">
        <f>SUM(N79:N106)</f>
        <v>240016.4773518201</v>
      </c>
      <c r="O107" s="54">
        <f>SUM(O79:O106)</f>
        <v>231283.4773518201</v>
      </c>
      <c r="P107" s="54">
        <f>SUM(P79:P106)</f>
        <v>129439.3568112358</v>
      </c>
      <c r="Q107" s="54">
        <f>SUM(Q79:Q106)</f>
        <v>98532.970331068122</v>
      </c>
      <c r="R107" s="33"/>
    </row>
    <row r="108" spans="1:25" ht="15" thickTop="1" x14ac:dyDescent="0.35">
      <c r="G108" s="51"/>
      <c r="H108" s="50"/>
    </row>
    <row r="109" spans="1:25" x14ac:dyDescent="0.35">
      <c r="E109" s="50"/>
      <c r="G109" s="50"/>
      <c r="H109" s="31"/>
      <c r="M109" s="41"/>
    </row>
    <row r="110" spans="1:25" x14ac:dyDescent="0.35">
      <c r="I110" s="50"/>
      <c r="M110" s="41"/>
    </row>
    <row r="111" spans="1:25" ht="30.75" customHeight="1" x14ac:dyDescent="0.35">
      <c r="A111" s="36" t="s">
        <v>219</v>
      </c>
      <c r="B111" s="36"/>
      <c r="C111" s="36"/>
      <c r="D111" s="36"/>
      <c r="E111" s="36"/>
      <c r="F111" s="36"/>
      <c r="G111" s="36"/>
      <c r="H111" s="36"/>
      <c r="I111" s="36"/>
      <c r="J111" s="36"/>
      <c r="K111" s="36"/>
      <c r="L111" s="36"/>
      <c r="R111" s="55"/>
    </row>
    <row r="112" spans="1:25" ht="72.5" x14ac:dyDescent="0.35">
      <c r="A112" s="40" t="s">
        <v>12</v>
      </c>
      <c r="B112" s="56" t="s">
        <v>220</v>
      </c>
      <c r="C112" s="56" t="s">
        <v>221</v>
      </c>
      <c r="D112" s="56" t="s">
        <v>202</v>
      </c>
      <c r="E112" s="56" t="s">
        <v>203</v>
      </c>
      <c r="F112" s="38" t="s">
        <v>204</v>
      </c>
      <c r="G112" s="39" t="s">
        <v>205</v>
      </c>
      <c r="H112" s="39"/>
      <c r="I112" s="39"/>
      <c r="J112" s="39"/>
      <c r="K112" s="39"/>
      <c r="L112" s="56" t="s">
        <v>166</v>
      </c>
      <c r="R112" s="57"/>
    </row>
    <row r="113" spans="1:12" x14ac:dyDescent="0.35">
      <c r="A113" s="32" t="s">
        <v>17</v>
      </c>
      <c r="C113" s="45"/>
      <c r="D113" s="45"/>
      <c r="E113" s="45"/>
      <c r="F113" s="45"/>
      <c r="G113" s="29">
        <v>2022</v>
      </c>
      <c r="H113" s="29">
        <v>2023</v>
      </c>
      <c r="I113" s="29">
        <v>2024</v>
      </c>
      <c r="J113" s="29">
        <v>2025</v>
      </c>
      <c r="K113" s="29">
        <v>2022</v>
      </c>
      <c r="L113" s="29"/>
    </row>
    <row r="114" spans="1:12" x14ac:dyDescent="0.35">
      <c r="B114" s="65"/>
      <c r="D114" s="41"/>
      <c r="L114" s="29"/>
    </row>
    <row r="116" spans="1:12" x14ac:dyDescent="0.35">
      <c r="A116" s="32" t="s">
        <v>101</v>
      </c>
    </row>
    <row r="117" spans="1:12" x14ac:dyDescent="0.35">
      <c r="B117" s="34"/>
    </row>
    <row r="120" spans="1:12" x14ac:dyDescent="0.35">
      <c r="A120" s="32" t="s">
        <v>222</v>
      </c>
    </row>
    <row r="121" spans="1:12" x14ac:dyDescent="0.35">
      <c r="B121" s="65"/>
      <c r="L121" s="29"/>
    </row>
    <row r="122" spans="1:12" x14ac:dyDescent="0.35">
      <c r="B122" s="65"/>
      <c r="L122" s="29"/>
    </row>
    <row r="123" spans="1:12" x14ac:dyDescent="0.35">
      <c r="B123" s="65"/>
      <c r="L123" s="29"/>
    </row>
    <row r="124" spans="1:12" x14ac:dyDescent="0.35">
      <c r="B124" s="65"/>
      <c r="L124" s="29"/>
    </row>
    <row r="128" spans="1:12" x14ac:dyDescent="0.35">
      <c r="A128" s="29" t="s">
        <v>223</v>
      </c>
      <c r="L128" s="29"/>
    </row>
  </sheetData>
  <mergeCells count="7">
    <mergeCell ref="G112:K112"/>
    <mergeCell ref="A7:L7"/>
    <mergeCell ref="G8:K8"/>
    <mergeCell ref="A76:Q76"/>
    <mergeCell ref="G77:K77"/>
    <mergeCell ref="M77:Q77"/>
    <mergeCell ref="A111:L111"/>
  </mergeCells>
  <conditionalFormatting sqref="M43 P43:P58 M47:M49 M54:M70 M52">
    <cfRule type="duplicateValues" dxfId="3" priority="3"/>
  </conditionalFormatting>
  <conditionalFormatting sqref="A38:A56">
    <cfRule type="duplicateValues" dxfId="2" priority="4"/>
  </conditionalFormatting>
  <conditionalFormatting sqref="M46">
    <cfRule type="duplicateValues" dxfId="1" priority="1"/>
  </conditionalFormatting>
  <conditionalFormatting sqref="M44:M45">
    <cfRule type="duplicateValues" dxfId="0" priority="2"/>
  </conditionalFormatting>
  <dataValidations count="4">
    <dataValidation type="list" allowBlank="1" showInputMessage="1" showErrorMessage="1" sqref="G113:K113" xr:uid="{F570C692-531A-4A62-A6FA-06447A64E4E0}">
      <formula1>"2019,2020,2021,2022,2023,2024,2025,2026"</formula1>
    </dataValidation>
    <dataValidation type="list" allowBlank="1" showInputMessage="1" showErrorMessage="1" sqref="F61:F63 F10:F16 F18:F23 F79 F38:F55 F101:F102" xr:uid="{CD02D130-2935-48EF-86FD-280E6345B6A7}">
      <formula1>$T$10:$T$30</formula1>
    </dataValidation>
    <dataValidation type="list" allowBlank="1" showInputMessage="1" showErrorMessage="1" sqref="F64:F72 F103:F105 F56:F58 F80:F96 F17 F98:F100 F24:F35" xr:uid="{197A4BDE-4EEE-4F64-9D9A-A16FB929B4AC}">
      <formula1>$T$10:$T$27</formula1>
    </dataValidation>
    <dataValidation type="list" allowBlank="1" showInputMessage="1" showErrorMessage="1" sqref="R113 L78:Q78 L113" xr:uid="{64A67A64-BBC9-48FB-9E52-30437EB11F01}">
      <formula1>"2019,2020,2021,2022,2023,2024,2025"</formula1>
    </dataValidation>
  </dataValidations>
  <pageMargins left="0.7" right="0.7" top="0.75" bottom="0.75" header="0.3" footer="0.3"/>
  <pageSetup paperSize="3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Authorized Rev Req</vt:lpstr>
      <vt:lpstr>Incremental Rev Req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Walton, Mardi</dc:creator>
  <cp:lastModifiedBy>Walton, Mardi</cp:lastModifiedBy>
  <dcterms:created xsi:type="dcterms:W3CDTF">2023-11-30T23:54:40Z</dcterms:created>
  <dcterms:modified xsi:type="dcterms:W3CDTF">2023-11-30T23:56:31Z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46d2a3f-4d51-44da-b226-f025675a294d_Enabled">
    <vt:lpwstr>true</vt:lpwstr>
  </property>
  <property fmtid="{D5CDD505-2E9C-101B-9397-08002B2CF9AE}" pid="3" name="MSIP_Label_746d2a3f-4d51-44da-b226-f025675a294d_SetDate">
    <vt:lpwstr>2023-11-30T23:56:05Z</vt:lpwstr>
  </property>
  <property fmtid="{D5CDD505-2E9C-101B-9397-08002B2CF9AE}" pid="4" name="MSIP_Label_746d2a3f-4d51-44da-b226-f025675a294d_Method">
    <vt:lpwstr>Privileged</vt:lpwstr>
  </property>
  <property fmtid="{D5CDD505-2E9C-101B-9397-08002B2CF9AE}" pid="5" name="MSIP_Label_746d2a3f-4d51-44da-b226-f025675a294d_Name">
    <vt:lpwstr>Public (No Markings)</vt:lpwstr>
  </property>
  <property fmtid="{D5CDD505-2E9C-101B-9397-08002B2CF9AE}" pid="6" name="MSIP_Label_746d2a3f-4d51-44da-b226-f025675a294d_SiteId">
    <vt:lpwstr>44ae661a-ece6-41aa-bc96-7c2c85a08941</vt:lpwstr>
  </property>
  <property fmtid="{D5CDD505-2E9C-101B-9397-08002B2CF9AE}" pid="7" name="MSIP_Label_746d2a3f-4d51-44da-b226-f025675a294d_ActionId">
    <vt:lpwstr>b2819650-e291-4488-9694-d7f9948f13bc</vt:lpwstr>
  </property>
  <property fmtid="{D5CDD505-2E9C-101B-9397-08002B2CF9AE}" pid="8" name="MSIP_Label_746d2a3f-4d51-44da-b226-f025675a294d_ContentBits">
    <vt:lpwstr>0</vt:lpwstr>
  </property>
</Properties>
</file>