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73DAB541-FFFA-457C-9B98-13C34CFBC41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019-2023" sheetId="2" r:id="rId1"/>
    <sheet name="Historical" sheetId="1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2" l="1"/>
  <c r="E20" i="2"/>
  <c r="D20" i="2"/>
  <c r="C20" i="2"/>
  <c r="B20" i="2"/>
  <c r="F11" i="2" l="1"/>
  <c r="E11" i="2"/>
  <c r="M11" i="1"/>
  <c r="N11" i="1"/>
  <c r="F10" i="2" l="1"/>
  <c r="E10" i="2"/>
  <c r="M10" i="1"/>
  <c r="N10" i="1"/>
  <c r="E12" i="2" l="1"/>
  <c r="F12" i="2"/>
  <c r="B26" i="1" l="1"/>
  <c r="C26" i="1"/>
  <c r="F26" i="1" l="1"/>
  <c r="E26" i="1"/>
  <c r="D26" i="1"/>
  <c r="C11" i="1" l="1"/>
  <c r="C10" i="1"/>
  <c r="D11" i="2" l="1"/>
  <c r="B11" i="2"/>
  <c r="C11" i="2"/>
  <c r="J11" i="1"/>
  <c r="K11" i="1"/>
  <c r="L11" i="1"/>
  <c r="B10" i="2" l="1"/>
  <c r="D10" i="2"/>
  <c r="J10" i="1"/>
  <c r="K10" i="1"/>
  <c r="L10" i="1"/>
  <c r="C10" i="2"/>
</calcChain>
</file>

<file path=xl/sharedStrings.xml><?xml version="1.0" encoding="utf-8"?>
<sst xmlns="http://schemas.openxmlformats.org/spreadsheetml/2006/main" count="80" uniqueCount="40">
  <si>
    <t>Liberty Utilities (CalPeco Electric) LLC</t>
  </si>
  <si>
    <t>Historical Data Request</t>
  </si>
  <si>
    <t>System Average Rate Actual</t>
  </si>
  <si>
    <t>Rate Base  GRC approved</t>
  </si>
  <si>
    <t>48.5% / 51.5%</t>
  </si>
  <si>
    <t>43.71% / 56.29%</t>
  </si>
  <si>
    <t>Rate Base Generation</t>
  </si>
  <si>
    <t>Rate Base Distribution</t>
  </si>
  <si>
    <t>Total Net Income before income taxes</t>
  </si>
  <si>
    <t>Actual ROE</t>
  </si>
  <si>
    <t>Actual ROR</t>
  </si>
  <si>
    <t>49.1% / 50.9%</t>
  </si>
  <si>
    <t>Net income After Tax</t>
  </si>
  <si>
    <t>50.1% / 49.9%</t>
  </si>
  <si>
    <t>Total Actual Revenue (Revenue Requirement)</t>
  </si>
  <si>
    <t>52.5%/ 48.5%</t>
  </si>
  <si>
    <t>52.6%/ 47.4%</t>
  </si>
  <si>
    <t>52.0% / 48.0%</t>
  </si>
  <si>
    <t>Cost Of Capital</t>
  </si>
  <si>
    <t>Authorized ROE</t>
  </si>
  <si>
    <t>Authorized ROR</t>
  </si>
  <si>
    <t>Capital Structure</t>
  </si>
  <si>
    <t>Authourized Debt/Equity</t>
  </si>
  <si>
    <t>Actual Debt/Equity</t>
  </si>
  <si>
    <t>Revenue Requirements In Rates ($000)</t>
  </si>
  <si>
    <t>GRC Test Year</t>
  </si>
  <si>
    <t>Note 1: Prior to 2011-Transition of Service Territory from SPPC to CalPeco</t>
  </si>
  <si>
    <t>Note 2: During 2011 SPPC was Acquired by CalPeco Electric</t>
  </si>
  <si>
    <t>Note 3: Actual Debt/Equity is based on Upon Estimated After Tax Retained Earnings and Estimated Rate Base</t>
  </si>
  <si>
    <t>Notes</t>
  </si>
  <si>
    <t>47.5% / 52.5%</t>
  </si>
  <si>
    <t>49.5% / 50.5%</t>
  </si>
  <si>
    <t>49% / 51%</t>
  </si>
  <si>
    <t>50.9% / 49.1%</t>
  </si>
  <si>
    <t>54.7% / 45.3%</t>
  </si>
  <si>
    <t>65.2% / 34.8%</t>
  </si>
  <si>
    <t>48.9% / 51.1%</t>
  </si>
  <si>
    <t>61.8% / 38.2%</t>
  </si>
  <si>
    <t>Authorized Debt/Equity</t>
  </si>
  <si>
    <t xml:space="preserve">Note 4: Actual ROR and ROE calculations are based on audited financial statements and use a calendar year ending balance.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</si>
</sst>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%;\(#,##0.00%\)"/>
    <numFmt numFmtId="165" formatCode="&quot;$&quot;#,###,##0.00;\(&quot;$&quot;#,###,##0.00\)"/>
    <numFmt numFmtId="166" formatCode="#,###,##0.00;\(#,###,##0.00\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_(&quot;$&quot;* #,##0.0000_);_(&quot;$&quot;* \(#,##0.0000\);_(&quot;$&quot;* &quot;-&quot;??_);_(@_)"/>
    <numFmt numFmtId="170" formatCode="0.0000%"/>
    <numFmt numFmtId="171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6" fontId="3" fillId="0" borderId="0"/>
    <xf numFmtId="165" fontId="3" fillId="0" borderId="0"/>
    <xf numFmtId="164" fontId="3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0" fontId="0" fillId="0" borderId="0" xfId="0" applyAlignment="1">
      <alignment horizontal="center"/>
    </xf>
    <xf numFmtId="44" fontId="0" fillId="0" borderId="0" xfId="1" applyFont="1"/>
    <xf numFmtId="168" fontId="0" fillId="0" borderId="0" xfId="1" applyNumberFormat="1" applyFont="1"/>
    <xf numFmtId="167" fontId="0" fillId="0" borderId="0" xfId="1" applyNumberFormat="1" applyFont="1"/>
    <xf numFmtId="167" fontId="0" fillId="0" borderId="0" xfId="1" applyNumberFormat="1" applyFont="1" applyBorder="1"/>
    <xf numFmtId="167" fontId="5" fillId="0" borderId="0" xfId="1" applyNumberFormat="1" applyFont="1"/>
    <xf numFmtId="169" fontId="0" fillId="0" borderId="0" xfId="1" applyNumberFormat="1" applyFont="1"/>
    <xf numFmtId="0" fontId="0" fillId="0" borderId="0" xfId="0" applyBorder="1"/>
    <xf numFmtId="170" fontId="0" fillId="0" borderId="0" xfId="8" applyNumberFormat="1" applyFont="1"/>
    <xf numFmtId="167" fontId="0" fillId="2" borderId="0" xfId="1" applyNumberFormat="1" applyFont="1" applyFill="1"/>
    <xf numFmtId="167" fontId="0" fillId="0" borderId="0" xfId="1" applyNumberFormat="1" applyFont="1" applyFill="1"/>
    <xf numFmtId="10" fontId="0" fillId="0" borderId="0" xfId="8" applyNumberFormat="1" applyFont="1"/>
    <xf numFmtId="167" fontId="0" fillId="0" borderId="2" xfId="1" applyNumberFormat="1" applyFont="1" applyBorder="1"/>
    <xf numFmtId="44" fontId="0" fillId="0" borderId="0" xfId="1" applyFont="1" applyBorder="1"/>
    <xf numFmtId="10" fontId="0" fillId="0" borderId="3" xfId="8" applyNumberFormat="1" applyFont="1" applyFill="1" applyBorder="1"/>
    <xf numFmtId="10" fontId="0" fillId="0" borderId="3" xfId="0" applyNumberFormat="1" applyFill="1" applyBorder="1"/>
    <xf numFmtId="0" fontId="0" fillId="0" borderId="0" xfId="0" applyFill="1" applyBorder="1" applyAlignment="1">
      <alignment vertical="center"/>
    </xf>
    <xf numFmtId="0" fontId="6" fillId="3" borderId="3" xfId="0" quotePrefix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7" fontId="5" fillId="0" borderId="3" xfId="1" applyNumberFormat="1" applyFont="1" applyBorder="1"/>
    <xf numFmtId="167" fontId="0" fillId="0" borderId="3" xfId="1" applyNumberFormat="1" applyFont="1" applyBorder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left" indent="2"/>
    </xf>
    <xf numFmtId="0" fontId="0" fillId="4" borderId="0" xfId="0" applyFill="1"/>
    <xf numFmtId="168" fontId="0" fillId="4" borderId="0" xfId="1" applyNumberFormat="1" applyFont="1" applyFill="1"/>
    <xf numFmtId="169" fontId="0" fillId="4" borderId="0" xfId="1" applyNumberFormat="1" applyFont="1" applyFill="1"/>
    <xf numFmtId="167" fontId="0" fillId="4" borderId="0" xfId="1" applyNumberFormat="1" applyFont="1" applyFill="1"/>
    <xf numFmtId="167" fontId="0" fillId="4" borderId="0" xfId="1" applyNumberFormat="1" applyFont="1" applyFill="1" applyBorder="1"/>
    <xf numFmtId="167" fontId="0" fillId="4" borderId="2" xfId="1" applyNumberFormat="1" applyFont="1" applyFill="1" applyBorder="1"/>
    <xf numFmtId="0" fontId="0" fillId="4" borderId="0" xfId="0" applyFill="1" applyBorder="1"/>
    <xf numFmtId="10" fontId="0" fillId="4" borderId="3" xfId="8" applyNumberFormat="1" applyFont="1" applyFill="1" applyBorder="1"/>
    <xf numFmtId="10" fontId="0" fillId="4" borderId="3" xfId="0" applyNumberFormat="1" applyFill="1" applyBorder="1"/>
    <xf numFmtId="167" fontId="0" fillId="4" borderId="3" xfId="1" applyNumberFormat="1" applyFont="1" applyFill="1" applyBorder="1"/>
    <xf numFmtId="0" fontId="0" fillId="4" borderId="3" xfId="0" applyFill="1" applyBorder="1" applyAlignment="1">
      <alignment horizontal="right"/>
    </xf>
    <xf numFmtId="171" fontId="0" fillId="0" borderId="0" xfId="8" applyNumberFormat="1" applyFont="1"/>
    <xf numFmtId="10" fontId="0" fillId="0" borderId="0" xfId="0" applyNumberFormat="1"/>
    <xf numFmtId="17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/>
    <xf numFmtId="0" fontId="2" fillId="0" borderId="0" xfId="0" applyFont="1" applyFill="1" applyAlignment="1"/>
    <xf numFmtId="167" fontId="0" fillId="5" borderId="3" xfId="1" applyNumberFormat="1" applyFont="1" applyFill="1" applyBorder="1"/>
    <xf numFmtId="0" fontId="7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167" fontId="0" fillId="0" borderId="0" xfId="1" applyNumberFormat="1" applyFont="1" applyFill="1" applyBorder="1"/>
  </cellXfs>
  <cellStyles count="9">
    <cellStyle name="Currency" xfId="1" builtinId="4"/>
    <cellStyle name="FRxAmtStyle" xfId="3" xr:uid="{00000000-0005-0000-0000-000001000000}"/>
    <cellStyle name="FRxCurrStyle" xfId="4" xr:uid="{00000000-0005-0000-0000-000002000000}"/>
    <cellStyle name="FRxPcntStyle" xfId="5" xr:uid="{00000000-0005-0000-0000-000003000000}"/>
    <cellStyle name="Normal" xfId="0" builtinId="0"/>
    <cellStyle name="Normal 2" xfId="2" xr:uid="{00000000-0005-0000-0000-000005000000}"/>
    <cellStyle name="Percent" xfId="8" builtinId="5"/>
    <cellStyle name="STYLE1" xfId="6" xr:uid="{00000000-0005-0000-0000-000007000000}"/>
    <cellStyle name="STYLE2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%20-%20NEW/Proceedings/1-Applications/2019%20GRC/Proposed%20Decision/Final%20PD%20-%20GRC%20Model-R1/REV%20REQ%202019-2021%20-%20Final%20PD%20-%20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%20-%20NEW/Proceedings/1-Applications/2022%20GRC/2022%20GRC%20Model/GRC%20Model%20-%20PD/RevReq%20TY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CODING"/>
      <sheetName val="2021 RO (Calif)"/>
      <sheetName val="2020 RO (Calif)"/>
      <sheetName val="2019 RO (Calif)"/>
      <sheetName val="Rev Req - Gen"/>
      <sheetName val="Rev Req - Dist"/>
      <sheetName val="Summary - CA"/>
      <sheetName val="RO FERC 2021"/>
      <sheetName val="RO - FERC 2020"/>
      <sheetName val="Summary - FERC"/>
      <sheetName val="Results of Operation (FERC)"/>
      <sheetName val="Rev Req - FERC"/>
      <sheetName val="Pur Pwr"/>
      <sheetName val="Revenue"/>
      <sheetName val="CCFT"/>
      <sheetName val="Auth 2018 CCFT - FIT calc"/>
      <sheetName val="FIT"/>
      <sheetName val="Other Rate Base"/>
      <sheetName val="O&amp;M"/>
      <sheetName val="Depreciation"/>
      <sheetName val="Plant in Service"/>
      <sheetName val="Uncoll, Inv , PPDS"/>
      <sheetName val="Customer Advances"/>
      <sheetName val="Cash Working Capital"/>
      <sheetName val="Input -Juris"/>
      <sheetName val="Input"/>
      <sheetName val="Allocators"/>
      <sheetName val="Link"/>
      <sheetName val="Print"/>
      <sheetName val="PrintArea"/>
    </sheetNames>
    <sheetDataSet>
      <sheetData sheetId="0"/>
      <sheetData sheetId="1"/>
      <sheetData sheetId="2"/>
      <sheetData sheetId="3">
        <row r="121">
          <cell r="K121">
            <v>73138.192558075956</v>
          </cell>
        </row>
        <row r="183">
          <cell r="K183">
            <v>197294.01940249841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OS Links"/>
      <sheetName val="Summary"/>
      <sheetName val="WF Rev Req"/>
      <sheetName val="2022 RO (CA)"/>
      <sheetName val="RO 2021"/>
      <sheetName val="2023 RO (CA)"/>
      <sheetName val="2024 RO (CA)"/>
      <sheetName val="Summary - CA"/>
      <sheetName val="Rev Req - Gen"/>
      <sheetName val="Rev Req - Dist"/>
      <sheetName val="Revenue"/>
      <sheetName val="Pur Pwr"/>
      <sheetName val="FIT"/>
      <sheetName val="NOL CIT"/>
      <sheetName val="CCFT"/>
      <sheetName val="Auth 2021 CCFT - FIT calc"/>
      <sheetName val="Taxes"/>
      <sheetName val="Plant in Service"/>
      <sheetName val="Depreciation"/>
      <sheetName val="O&amp;M"/>
      <sheetName val="Other Rate Base"/>
      <sheetName val="Customer Advances"/>
      <sheetName val="New - Other RB"/>
      <sheetName val="Working Capital"/>
      <sheetName val="Input -Juris"/>
      <sheetName val="Input"/>
      <sheetName val="Allocators"/>
      <sheetName val="Link"/>
      <sheetName val="Print"/>
      <sheetName val="PrintArea"/>
      <sheetName val="COT"/>
      <sheetName val="RO FERC 2021"/>
      <sheetName val="RO - FERC 2020"/>
      <sheetName val="Summary - FERC"/>
      <sheetName val="Results of Operation (FERC)"/>
      <sheetName val="Rev Req - FERC"/>
    </sheetNames>
    <sheetDataSet>
      <sheetData sheetId="0"/>
      <sheetData sheetId="1"/>
      <sheetData sheetId="2"/>
      <sheetData sheetId="3">
        <row r="59">
          <cell r="K59">
            <v>365238.16559569701</v>
          </cell>
        </row>
        <row r="121">
          <cell r="K121">
            <v>77160.513747236429</v>
          </cell>
        </row>
        <row r="183">
          <cell r="K183">
            <v>288077.65184846043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3A22-E0D8-4A43-8952-775D79925B6B}">
  <dimension ref="A1:F27"/>
  <sheetViews>
    <sheetView workbookViewId="0">
      <selection activeCell="B27" sqref="B27"/>
    </sheetView>
  </sheetViews>
  <sheetFormatPr defaultRowHeight="14.5" x14ac:dyDescent="0.35"/>
  <cols>
    <col min="1" max="1" width="42.7265625" bestFit="1" customWidth="1"/>
    <col min="2" max="6" width="13.1796875" bestFit="1" customWidth="1"/>
  </cols>
  <sheetData>
    <row r="1" spans="1:6" x14ac:dyDescent="0.35">
      <c r="A1" s="3" t="s">
        <v>0</v>
      </c>
    </row>
    <row r="2" spans="1:6" x14ac:dyDescent="0.35">
      <c r="A2" s="3" t="s">
        <v>1</v>
      </c>
    </row>
    <row r="3" spans="1:6" x14ac:dyDescent="0.35">
      <c r="A3" s="4">
        <v>45530</v>
      </c>
    </row>
    <row r="5" spans="1:6" x14ac:dyDescent="0.35">
      <c r="B5" s="48" t="s">
        <v>24</v>
      </c>
      <c r="C5" s="48"/>
      <c r="D5" s="48"/>
      <c r="E5" s="48"/>
      <c r="F5" s="48"/>
    </row>
    <row r="6" spans="1:6" x14ac:dyDescent="0.35">
      <c r="B6" s="23">
        <v>2019</v>
      </c>
      <c r="C6" s="23">
        <v>2020</v>
      </c>
      <c r="D6" s="23">
        <v>2021</v>
      </c>
      <c r="E6" s="23">
        <v>2022</v>
      </c>
      <c r="F6" s="23">
        <v>2023</v>
      </c>
    </row>
    <row r="7" spans="1:6" x14ac:dyDescent="0.35">
      <c r="B7" s="28"/>
      <c r="E7" s="28"/>
    </row>
    <row r="8" spans="1:6" x14ac:dyDescent="0.35">
      <c r="A8" s="12" t="s">
        <v>2</v>
      </c>
      <c r="B8" s="29">
        <v>0.15884000000000001</v>
      </c>
      <c r="C8" s="7">
        <v>0.17404</v>
      </c>
      <c r="D8" s="7">
        <v>0.19019</v>
      </c>
      <c r="E8" s="29">
        <v>0.18898000000000001</v>
      </c>
      <c r="F8" s="7">
        <v>0.29594999999999999</v>
      </c>
    </row>
    <row r="9" spans="1:6" x14ac:dyDescent="0.35">
      <c r="A9" s="12"/>
      <c r="B9" s="30"/>
      <c r="C9" s="6"/>
      <c r="D9" s="6"/>
      <c r="E9" s="30"/>
      <c r="F9" s="11"/>
    </row>
    <row r="10" spans="1:6" x14ac:dyDescent="0.35">
      <c r="A10" s="27" t="s">
        <v>6</v>
      </c>
      <c r="B10" s="31">
        <f>+'[1]2019 RO (Calif)'!$K$121</f>
        <v>73138.192558075956</v>
      </c>
      <c r="C10" s="9">
        <f>+'[1]2019 RO (Calif)'!$K$121</f>
        <v>73138.192558075956</v>
      </c>
      <c r="D10" s="9">
        <f>+'[1]2019 RO (Calif)'!$K$121</f>
        <v>73138.192558075956</v>
      </c>
      <c r="E10" s="31">
        <f>'[2]2022 RO (CA)'!$K$121</f>
        <v>77160.513747236429</v>
      </c>
      <c r="F10" s="9">
        <f>'[2]2022 RO (CA)'!$K$121</f>
        <v>77160.513747236429</v>
      </c>
    </row>
    <row r="11" spans="1:6" x14ac:dyDescent="0.35">
      <c r="A11" s="27" t="s">
        <v>7</v>
      </c>
      <c r="B11" s="32">
        <f>+'[1]2019 RO (Calif)'!$K$183</f>
        <v>197294.01940249841</v>
      </c>
      <c r="C11" s="9">
        <f>+'[1]2019 RO (Calif)'!$K$183</f>
        <v>197294.01940249841</v>
      </c>
      <c r="D11" s="9">
        <f>+'[1]2019 RO (Calif)'!$K$183</f>
        <v>197294.01940249841</v>
      </c>
      <c r="E11" s="32">
        <f>'[2]2022 RO (CA)'!$K$183</f>
        <v>288077.65184846043</v>
      </c>
      <c r="F11" s="9">
        <f>'[2]2022 RO (CA)'!$K$183</f>
        <v>288077.65184846043</v>
      </c>
    </row>
    <row r="12" spans="1:6" ht="15" thickBot="1" x14ac:dyDescent="0.4">
      <c r="A12" s="12" t="s">
        <v>3</v>
      </c>
      <c r="B12" s="33">
        <v>270432</v>
      </c>
      <c r="C12" s="17">
        <v>270432</v>
      </c>
      <c r="D12" s="17">
        <v>270432</v>
      </c>
      <c r="E12" s="33">
        <f>'[2]2022 RO (CA)'!$K$59</f>
        <v>365238.16559569701</v>
      </c>
      <c r="F12" s="17">
        <f>'[2]2022 RO (CA)'!$K$59</f>
        <v>365238.16559569701</v>
      </c>
    </row>
    <row r="13" spans="1:6" ht="15" thickTop="1" x14ac:dyDescent="0.35">
      <c r="A13" s="12"/>
      <c r="B13" s="34"/>
      <c r="C13" s="12"/>
      <c r="D13" s="12"/>
      <c r="E13" s="34"/>
      <c r="F13" s="12"/>
    </row>
    <row r="14" spans="1:6" x14ac:dyDescent="0.35">
      <c r="A14" s="42" t="s">
        <v>14</v>
      </c>
      <c r="B14" s="32">
        <v>82626</v>
      </c>
      <c r="C14" s="9">
        <v>98568</v>
      </c>
      <c r="D14" s="9">
        <v>101803</v>
      </c>
      <c r="E14" s="32">
        <v>107180</v>
      </c>
      <c r="F14" s="9">
        <v>170159</v>
      </c>
    </row>
    <row r="15" spans="1:6" x14ac:dyDescent="0.35">
      <c r="A15" s="43"/>
      <c r="B15" s="28"/>
      <c r="E15" s="28"/>
    </row>
    <row r="16" spans="1:6" x14ac:dyDescent="0.35">
      <c r="A16" s="44" t="s">
        <v>18</v>
      </c>
      <c r="B16" s="22">
        <v>2019</v>
      </c>
      <c r="C16" s="22">
        <v>2020</v>
      </c>
      <c r="D16" s="22">
        <v>2021</v>
      </c>
      <c r="E16" s="22">
        <v>2022</v>
      </c>
      <c r="F16" s="22">
        <v>2023</v>
      </c>
    </row>
    <row r="17" spans="1:6" x14ac:dyDescent="0.35">
      <c r="A17" s="43" t="s">
        <v>20</v>
      </c>
      <c r="B17" s="35">
        <v>7.6300000000000007E-2</v>
      </c>
      <c r="C17" s="19">
        <v>7.6300000000000007E-2</v>
      </c>
      <c r="D17" s="19">
        <v>7.6300000000000007E-2</v>
      </c>
      <c r="E17" s="35">
        <v>7.4200000000000002E-2</v>
      </c>
      <c r="F17" s="19">
        <v>7.4200000000000002E-2</v>
      </c>
    </row>
    <row r="18" spans="1:6" x14ac:dyDescent="0.35">
      <c r="A18" s="43" t="s">
        <v>19</v>
      </c>
      <c r="B18" s="36">
        <v>0.1</v>
      </c>
      <c r="C18" s="20">
        <v>0.1</v>
      </c>
      <c r="D18" s="19">
        <v>0.1</v>
      </c>
      <c r="E18" s="36">
        <v>0.1</v>
      </c>
      <c r="F18" s="20">
        <v>0.1</v>
      </c>
    </row>
    <row r="19" spans="1:6" x14ac:dyDescent="0.35">
      <c r="A19" s="21" t="s">
        <v>10</v>
      </c>
      <c r="B19" s="35">
        <v>3.9309999999999998E-2</v>
      </c>
      <c r="C19" s="19">
        <v>7.8200000000000006E-2</v>
      </c>
      <c r="D19" s="19">
        <v>5.2549999999999999E-2</v>
      </c>
      <c r="E19" s="35">
        <v>3.7920000000000002E-2</v>
      </c>
      <c r="F19" s="19">
        <v>3.0810000000000001E-2</v>
      </c>
    </row>
    <row r="20" spans="1:6" x14ac:dyDescent="0.35">
      <c r="A20" s="21" t="s">
        <v>9</v>
      </c>
      <c r="B20" s="35">
        <f>B21/242209</f>
        <v>5.6917785879137442E-2</v>
      </c>
      <c r="C20" s="19">
        <f>C21/278246</f>
        <v>0.107095879186044</v>
      </c>
      <c r="D20" s="19">
        <f>D21/308051</f>
        <v>7.2822357336934471E-2</v>
      </c>
      <c r="E20" s="35">
        <f>E21/367609</f>
        <v>4.6533137110353666E-2</v>
      </c>
      <c r="F20" s="19">
        <f>+F21/331872</f>
        <v>0.10353690579500531</v>
      </c>
    </row>
    <row r="21" spans="1:6" x14ac:dyDescent="0.35">
      <c r="A21" s="21" t="s">
        <v>8</v>
      </c>
      <c r="B21" s="37">
        <v>13786</v>
      </c>
      <c r="C21" s="25">
        <v>29799</v>
      </c>
      <c r="D21" s="24">
        <v>22433</v>
      </c>
      <c r="E21" s="37">
        <v>17106</v>
      </c>
      <c r="F21" s="25">
        <v>34361</v>
      </c>
    </row>
    <row r="22" spans="1:6" x14ac:dyDescent="0.35">
      <c r="A22" s="45"/>
      <c r="B22" s="28"/>
      <c r="E22" s="28"/>
    </row>
    <row r="23" spans="1:6" x14ac:dyDescent="0.35">
      <c r="A23" s="46" t="s">
        <v>21</v>
      </c>
      <c r="B23" s="28"/>
      <c r="E23" s="28"/>
    </row>
    <row r="24" spans="1:6" x14ac:dyDescent="0.35">
      <c r="A24" s="43" t="s">
        <v>38</v>
      </c>
      <c r="B24" s="38" t="s">
        <v>30</v>
      </c>
      <c r="C24" s="26" t="s">
        <v>30</v>
      </c>
      <c r="D24" s="26" t="s">
        <v>30</v>
      </c>
      <c r="E24" s="38" t="s">
        <v>30</v>
      </c>
      <c r="F24" s="26" t="s">
        <v>30</v>
      </c>
    </row>
    <row r="25" spans="1:6" x14ac:dyDescent="0.35">
      <c r="A25" s="43" t="s">
        <v>23</v>
      </c>
      <c r="B25" s="38" t="s">
        <v>31</v>
      </c>
      <c r="C25" s="26" t="s">
        <v>32</v>
      </c>
      <c r="D25" s="26" t="s">
        <v>33</v>
      </c>
      <c r="E25" s="38" t="s">
        <v>34</v>
      </c>
      <c r="F25" s="26" t="s">
        <v>35</v>
      </c>
    </row>
    <row r="27" spans="1:6" x14ac:dyDescent="0.35">
      <c r="A27" s="28" t="s">
        <v>25</v>
      </c>
    </row>
  </sheetData>
  <mergeCells count="1"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topLeftCell="A3" zoomScale="81" zoomScaleNormal="55" workbookViewId="0">
      <selection activeCell="M23" sqref="M23"/>
    </sheetView>
  </sheetViews>
  <sheetFormatPr defaultRowHeight="14.5" x14ac:dyDescent="0.35"/>
  <cols>
    <col min="1" max="1" width="42.7265625" customWidth="1"/>
    <col min="2" max="7" width="16.1796875" customWidth="1"/>
    <col min="8" max="8" width="16.1796875" style="1" customWidth="1"/>
    <col min="9" max="12" width="16.1796875" customWidth="1"/>
    <col min="13" max="13" width="17.90625" bestFit="1" customWidth="1"/>
    <col min="14" max="14" width="16.1796875" customWidth="1"/>
    <col min="15" max="15" width="10.1796875" bestFit="1" customWidth="1"/>
  </cols>
  <sheetData>
    <row r="1" spans="1:15" x14ac:dyDescent="0.35">
      <c r="A1" s="3" t="s">
        <v>0</v>
      </c>
      <c r="B1" s="2"/>
      <c r="C1" s="2"/>
      <c r="D1" s="2"/>
      <c r="E1" s="2"/>
      <c r="F1" s="2"/>
    </row>
    <row r="2" spans="1:15" x14ac:dyDescent="0.35">
      <c r="A2" s="3" t="s">
        <v>1</v>
      </c>
      <c r="B2" s="2"/>
      <c r="C2" s="2"/>
      <c r="D2" s="2"/>
      <c r="E2" s="2"/>
      <c r="F2" s="2"/>
    </row>
    <row r="3" spans="1:15" x14ac:dyDescent="0.35">
      <c r="A3" s="4">
        <v>45530</v>
      </c>
      <c r="B3" s="2"/>
      <c r="C3" s="2"/>
      <c r="D3" s="2"/>
      <c r="E3" s="2"/>
      <c r="F3" s="2"/>
    </row>
    <row r="4" spans="1:15" x14ac:dyDescent="0.35">
      <c r="A4" s="5"/>
      <c r="B4" s="5"/>
      <c r="C4" s="5"/>
      <c r="D4" s="5"/>
      <c r="E4" s="5"/>
      <c r="F4" s="5"/>
    </row>
    <row r="5" spans="1:15" x14ac:dyDescent="0.35">
      <c r="A5" s="12"/>
      <c r="B5" s="48" t="s">
        <v>24</v>
      </c>
      <c r="C5" s="48"/>
      <c r="D5" s="48"/>
      <c r="E5" s="48"/>
      <c r="F5" s="48"/>
      <c r="G5" s="48" t="s">
        <v>24</v>
      </c>
      <c r="H5" s="48"/>
      <c r="I5" s="48"/>
      <c r="J5" s="48"/>
      <c r="K5" s="48"/>
      <c r="L5" s="48" t="s">
        <v>24</v>
      </c>
      <c r="M5" s="48"/>
      <c r="N5" s="48"/>
    </row>
    <row r="6" spans="1:15" x14ac:dyDescent="0.35">
      <c r="A6" s="12"/>
      <c r="B6" s="23">
        <v>2011</v>
      </c>
      <c r="C6" s="23">
        <v>2012</v>
      </c>
      <c r="D6" s="23">
        <v>2013</v>
      </c>
      <c r="E6" s="23">
        <v>2014</v>
      </c>
      <c r="F6" s="23">
        <v>2015</v>
      </c>
      <c r="G6" s="23">
        <v>2016</v>
      </c>
      <c r="H6" s="23">
        <v>2017</v>
      </c>
      <c r="I6" s="23">
        <v>2018</v>
      </c>
      <c r="J6" s="23">
        <v>2019</v>
      </c>
      <c r="K6" s="23">
        <v>2020</v>
      </c>
      <c r="L6" s="23">
        <v>2021</v>
      </c>
      <c r="M6" s="23">
        <v>2022</v>
      </c>
      <c r="N6" s="23">
        <v>2023</v>
      </c>
    </row>
    <row r="7" spans="1:15" x14ac:dyDescent="0.35">
      <c r="A7" s="12"/>
      <c r="D7" s="28"/>
      <c r="G7" s="28"/>
      <c r="H7"/>
      <c r="J7" s="28"/>
      <c r="M7" s="28"/>
    </row>
    <row r="8" spans="1:15" x14ac:dyDescent="0.35">
      <c r="A8" s="12" t="s">
        <v>2</v>
      </c>
      <c r="B8" s="7">
        <v>0.13058508954609627</v>
      </c>
      <c r="C8" s="7">
        <v>0.13094847432978571</v>
      </c>
      <c r="D8" s="29">
        <v>0.13361187406484237</v>
      </c>
      <c r="E8" s="7">
        <v>0.13610392981959463</v>
      </c>
      <c r="F8" s="7">
        <v>0.13423893311513427</v>
      </c>
      <c r="G8" s="29">
        <v>0.13733000000000001</v>
      </c>
      <c r="H8" s="7">
        <v>0.13020999999999999</v>
      </c>
      <c r="I8" s="7">
        <v>0.15909000000000001</v>
      </c>
      <c r="J8" s="29">
        <v>0.15884000000000001</v>
      </c>
      <c r="K8" s="7">
        <v>0.17404</v>
      </c>
      <c r="L8" s="7">
        <v>0.19019</v>
      </c>
      <c r="M8" s="29">
        <v>0.18898000000000001</v>
      </c>
      <c r="N8" s="7">
        <v>0.29594999999999999</v>
      </c>
    </row>
    <row r="9" spans="1:15" x14ac:dyDescent="0.35">
      <c r="A9" s="12"/>
      <c r="B9" s="6"/>
      <c r="C9" s="6"/>
      <c r="D9" s="30"/>
      <c r="E9" s="11"/>
      <c r="F9" s="6"/>
      <c r="G9" s="30"/>
      <c r="H9" s="6"/>
      <c r="I9" s="11"/>
      <c r="J9" s="30"/>
      <c r="K9" s="6"/>
      <c r="L9" s="6"/>
      <c r="M9" s="30"/>
      <c r="N9" s="11"/>
    </row>
    <row r="10" spans="1:15" hidden="1" x14ac:dyDescent="0.35">
      <c r="A10" s="27" t="s">
        <v>6</v>
      </c>
      <c r="B10" s="8">
        <v>15777459.149085835</v>
      </c>
      <c r="C10" s="6">
        <f>B10</f>
        <v>15777459.149085835</v>
      </c>
      <c r="D10" s="31"/>
      <c r="E10" s="8"/>
      <c r="F10" s="8"/>
      <c r="G10" s="31"/>
      <c r="H10" s="6"/>
      <c r="I10" s="8"/>
      <c r="J10" s="31">
        <f>+'[1]2019 RO (Calif)'!$K$121</f>
        <v>73138.192558075956</v>
      </c>
      <c r="K10" s="9">
        <f>+'[1]2019 RO (Calif)'!$K$121</f>
        <v>73138.192558075956</v>
      </c>
      <c r="L10" s="9">
        <f>+'[1]2019 RO (Calif)'!$K$121</f>
        <v>73138.192558075956</v>
      </c>
      <c r="M10" s="31">
        <f>'[2]2022 RO (CA)'!$K$121</f>
        <v>77160.513747236429</v>
      </c>
      <c r="N10" s="9">
        <f>'[2]2022 RO (CA)'!$K$121</f>
        <v>77160.513747236429</v>
      </c>
    </row>
    <row r="11" spans="1:15" hidden="1" x14ac:dyDescent="0.35">
      <c r="A11" s="27" t="s">
        <v>7</v>
      </c>
      <c r="B11" s="9">
        <v>125682017.49947818</v>
      </c>
      <c r="C11" s="18">
        <f>B11</f>
        <v>125682017.49947818</v>
      </c>
      <c r="D11" s="32"/>
      <c r="E11" s="9"/>
      <c r="F11" s="9"/>
      <c r="G11" s="32"/>
      <c r="H11" s="18"/>
      <c r="I11" s="9"/>
      <c r="J11" s="32">
        <f>+'[1]2019 RO (Calif)'!$K$183</f>
        <v>197294.01940249841</v>
      </c>
      <c r="K11" s="9">
        <f>+'[1]2019 RO (Calif)'!$K$183</f>
        <v>197294.01940249841</v>
      </c>
      <c r="L11" s="9">
        <f>+'[1]2019 RO (Calif)'!$K$183</f>
        <v>197294.01940249841</v>
      </c>
      <c r="M11" s="32">
        <f>'[2]2022 RO (CA)'!$K$183</f>
        <v>288077.65184846043</v>
      </c>
      <c r="N11" s="9">
        <f>'[2]2022 RO (CA)'!$K$183</f>
        <v>288077.65184846043</v>
      </c>
    </row>
    <row r="12" spans="1:15" x14ac:dyDescent="0.35">
      <c r="A12" s="12" t="s">
        <v>3</v>
      </c>
      <c r="B12" s="9">
        <v>141459476.64856401</v>
      </c>
      <c r="C12" s="9">
        <v>141459476.64856401</v>
      </c>
      <c r="D12" s="32">
        <v>119180511.648</v>
      </c>
      <c r="E12" s="9">
        <v>119180511.648</v>
      </c>
      <c r="F12" s="9">
        <v>119180511.648</v>
      </c>
      <c r="G12" s="32">
        <v>145662000</v>
      </c>
      <c r="H12" s="9">
        <v>145662000</v>
      </c>
      <c r="I12" s="9">
        <v>145662000</v>
      </c>
      <c r="J12" s="32">
        <v>270432000</v>
      </c>
      <c r="K12" s="51">
        <v>270432000</v>
      </c>
      <c r="L12" s="51">
        <v>270432000</v>
      </c>
      <c r="M12" s="31">
        <v>365238165.59569699</v>
      </c>
      <c r="N12" s="51">
        <v>365238165.59569699</v>
      </c>
      <c r="O12" s="51"/>
    </row>
    <row r="13" spans="1:15" x14ac:dyDescent="0.35">
      <c r="A13" s="12"/>
      <c r="B13" s="12"/>
      <c r="C13" s="12"/>
      <c r="D13" s="34"/>
      <c r="E13" s="12"/>
      <c r="F13" s="12"/>
      <c r="G13" s="34"/>
      <c r="H13" s="12"/>
      <c r="I13" s="12"/>
      <c r="J13" s="34"/>
      <c r="K13" s="12"/>
      <c r="L13" s="12"/>
      <c r="M13" s="34"/>
      <c r="N13" s="12"/>
    </row>
    <row r="14" spans="1:15" x14ac:dyDescent="0.35">
      <c r="A14" s="42" t="s">
        <v>14</v>
      </c>
      <c r="B14" s="9">
        <v>78346135.959999993</v>
      </c>
      <c r="C14" s="9">
        <v>73187700</v>
      </c>
      <c r="D14" s="32">
        <v>79190397.780000001</v>
      </c>
      <c r="E14" s="9">
        <v>76931433.919999987</v>
      </c>
      <c r="F14" s="9">
        <v>78265795.140000001</v>
      </c>
      <c r="G14" s="32">
        <v>83744000</v>
      </c>
      <c r="H14" s="9">
        <v>85225000</v>
      </c>
      <c r="I14" s="9">
        <v>83869</v>
      </c>
      <c r="J14" s="32">
        <v>82626</v>
      </c>
      <c r="K14" s="9">
        <v>98568</v>
      </c>
      <c r="L14" s="9">
        <v>101803</v>
      </c>
      <c r="M14" s="32">
        <v>107180</v>
      </c>
      <c r="N14" s="9">
        <v>170159</v>
      </c>
    </row>
    <row r="15" spans="1:15" x14ac:dyDescent="0.35">
      <c r="A15" s="43"/>
      <c r="D15" s="28"/>
      <c r="G15" s="28"/>
      <c r="H15"/>
      <c r="J15" s="28"/>
      <c r="M15" s="28"/>
    </row>
    <row r="16" spans="1:15" x14ac:dyDescent="0.35">
      <c r="A16" s="44" t="s">
        <v>18</v>
      </c>
      <c r="B16" s="22">
        <v>2011</v>
      </c>
      <c r="C16" s="22">
        <v>2012</v>
      </c>
      <c r="D16" s="22">
        <v>2013</v>
      </c>
      <c r="E16" s="22">
        <v>2014</v>
      </c>
      <c r="F16" s="22">
        <v>2015</v>
      </c>
      <c r="G16" s="22">
        <v>2016</v>
      </c>
      <c r="H16" s="22">
        <v>2017</v>
      </c>
      <c r="I16" s="22">
        <v>2018</v>
      </c>
      <c r="J16" s="22">
        <v>2019</v>
      </c>
      <c r="K16" s="22">
        <v>2020</v>
      </c>
      <c r="L16" s="22">
        <v>2021</v>
      </c>
      <c r="M16" s="22">
        <v>2022</v>
      </c>
      <c r="N16" s="22">
        <v>2023</v>
      </c>
    </row>
    <row r="17" spans="1:14" x14ac:dyDescent="0.35">
      <c r="A17" s="43" t="s">
        <v>20</v>
      </c>
      <c r="B17" s="19">
        <v>8.5099999999999995E-2</v>
      </c>
      <c r="C17" s="19">
        <v>8.5099999999999995E-2</v>
      </c>
      <c r="D17" s="35">
        <v>7.7499999999999999E-2</v>
      </c>
      <c r="E17" s="19">
        <v>7.7499999999999999E-2</v>
      </c>
      <c r="F17" s="19">
        <v>7.7499999999999999E-2</v>
      </c>
      <c r="G17" s="35">
        <v>7.51E-2</v>
      </c>
      <c r="H17" s="19">
        <v>7.51E-2</v>
      </c>
      <c r="I17" s="19">
        <v>7.51E-2</v>
      </c>
      <c r="J17" s="35">
        <v>7.6300000000000007E-2</v>
      </c>
      <c r="K17" s="19">
        <v>7.6300000000000007E-2</v>
      </c>
      <c r="L17" s="19">
        <v>7.6300000000000007E-2</v>
      </c>
      <c r="M17" s="35">
        <v>7.4200000000000002E-2</v>
      </c>
      <c r="N17" s="19">
        <v>7.4200000000000002E-2</v>
      </c>
    </row>
    <row r="18" spans="1:14" ht="18" customHeight="1" x14ac:dyDescent="0.35">
      <c r="A18" s="43" t="s">
        <v>19</v>
      </c>
      <c r="B18" s="19">
        <v>0.107</v>
      </c>
      <c r="C18" s="20">
        <v>0.107</v>
      </c>
      <c r="D18" s="36">
        <v>9.8750000000000004E-2</v>
      </c>
      <c r="E18" s="20">
        <v>9.8750000000000004E-2</v>
      </c>
      <c r="F18" s="20">
        <v>9.8750000000000004E-2</v>
      </c>
      <c r="G18" s="36">
        <v>0.1</v>
      </c>
      <c r="H18" s="20">
        <v>0.1</v>
      </c>
      <c r="I18" s="20">
        <v>0.1</v>
      </c>
      <c r="J18" s="36">
        <v>0.1</v>
      </c>
      <c r="K18" s="20">
        <v>0.1</v>
      </c>
      <c r="L18" s="19">
        <v>0.1</v>
      </c>
      <c r="M18" s="36">
        <v>0.1</v>
      </c>
      <c r="N18" s="20">
        <v>0.1</v>
      </c>
    </row>
    <row r="19" spans="1:14" x14ac:dyDescent="0.35">
      <c r="A19" s="21" t="s">
        <v>10</v>
      </c>
      <c r="B19" s="19">
        <v>3.7999999999999999E-2</v>
      </c>
      <c r="C19" s="19">
        <v>0.01</v>
      </c>
      <c r="D19" s="35">
        <v>6.5199999999999994E-2</v>
      </c>
      <c r="E19" s="19">
        <v>6.1100000000000002E-2</v>
      </c>
      <c r="F19" s="19">
        <v>3.5700000000000003E-2</v>
      </c>
      <c r="G19" s="35">
        <v>7.8009999999999996E-2</v>
      </c>
      <c r="H19" s="19">
        <v>6.3659999999999994E-2</v>
      </c>
      <c r="I19" s="19">
        <v>6.1809999999999997E-2</v>
      </c>
      <c r="J19" s="35">
        <v>3.9309999999999998E-2</v>
      </c>
      <c r="K19" s="19">
        <v>7.8200000000000006E-2</v>
      </c>
      <c r="L19" s="19">
        <v>5.2549999999999999E-2</v>
      </c>
      <c r="M19" s="35">
        <v>3.7920000000000002E-2</v>
      </c>
      <c r="N19" s="19">
        <v>3.0810000000000001E-2</v>
      </c>
    </row>
    <row r="20" spans="1:14" x14ac:dyDescent="0.35">
      <c r="A20" s="21" t="s">
        <v>9</v>
      </c>
      <c r="B20" s="19">
        <v>5.7799999999999997E-2</v>
      </c>
      <c r="C20" s="19">
        <v>1.5100000000000001E-2</v>
      </c>
      <c r="D20" s="35">
        <v>8.6050000000000001E-2</v>
      </c>
      <c r="E20" s="19">
        <v>7.5410000000000005E-2</v>
      </c>
      <c r="F20" s="19">
        <v>6.3100000000000003E-2</v>
      </c>
      <c r="G20" s="35">
        <f>G21/115390000</f>
        <v>0.1376375769130774</v>
      </c>
      <c r="H20" s="19">
        <f>H21/242209000</f>
        <v>7.9906196714407809E-2</v>
      </c>
      <c r="I20" s="19">
        <f>I21/222742000</f>
        <v>8.8986360901850567E-2</v>
      </c>
      <c r="J20" s="35">
        <f>J21/242209000</f>
        <v>5.6917785879137442E-2</v>
      </c>
      <c r="K20" s="19">
        <f>K21/278246000</f>
        <v>0.107095879186044</v>
      </c>
      <c r="L20" s="19">
        <f>L21/308051000</f>
        <v>7.2822357336934471E-2</v>
      </c>
      <c r="M20" s="35">
        <f>M21/367609000</f>
        <v>4.6533137110353666E-2</v>
      </c>
      <c r="N20" s="19">
        <f>+N21/331872000</f>
        <v>0.10353690579500531</v>
      </c>
    </row>
    <row r="21" spans="1:14" x14ac:dyDescent="0.35">
      <c r="A21" s="21" t="s">
        <v>8</v>
      </c>
      <c r="B21" s="24">
        <v>6692457.269999993</v>
      </c>
      <c r="C21" s="25">
        <v>1733000</v>
      </c>
      <c r="D21" s="37">
        <v>11163000</v>
      </c>
      <c r="E21" s="25">
        <v>10535832.109999986</v>
      </c>
      <c r="F21" s="25">
        <v>9441763.3300000001</v>
      </c>
      <c r="G21" s="47">
        <v>15882000</v>
      </c>
      <c r="H21" s="25">
        <v>19354000</v>
      </c>
      <c r="I21" s="25">
        <v>19821000</v>
      </c>
      <c r="J21" s="47">
        <v>13786000</v>
      </c>
      <c r="K21" s="25">
        <v>29799000</v>
      </c>
      <c r="L21" s="25">
        <v>22433000</v>
      </c>
      <c r="M21" s="47">
        <v>17106000</v>
      </c>
      <c r="N21" s="25">
        <v>34361000</v>
      </c>
    </row>
    <row r="22" spans="1:14" x14ac:dyDescent="0.35">
      <c r="A22" s="45"/>
      <c r="B22" s="16"/>
      <c r="C22" s="16"/>
      <c r="D22" s="28"/>
      <c r="E22" s="16"/>
      <c r="F22" s="16"/>
      <c r="G22" s="28"/>
      <c r="H22"/>
      <c r="J22" s="28"/>
      <c r="M22" s="28"/>
    </row>
    <row r="23" spans="1:14" x14ac:dyDescent="0.35">
      <c r="A23" s="46" t="s">
        <v>21</v>
      </c>
      <c r="D23" s="28"/>
      <c r="G23" s="28"/>
      <c r="H23"/>
      <c r="J23" s="28"/>
      <c r="M23" s="28"/>
    </row>
    <row r="24" spans="1:14" x14ac:dyDescent="0.35">
      <c r="A24" s="43" t="s">
        <v>22</v>
      </c>
      <c r="B24" s="26" t="s">
        <v>5</v>
      </c>
      <c r="C24" s="26" t="s">
        <v>5</v>
      </c>
      <c r="D24" s="38" t="s">
        <v>4</v>
      </c>
      <c r="E24" s="26" t="s">
        <v>4</v>
      </c>
      <c r="F24" s="26" t="s">
        <v>4</v>
      </c>
      <c r="G24" s="38" t="s">
        <v>30</v>
      </c>
      <c r="H24" s="26" t="s">
        <v>30</v>
      </c>
      <c r="I24" s="26" t="s">
        <v>30</v>
      </c>
      <c r="J24" s="38" t="s">
        <v>30</v>
      </c>
      <c r="K24" s="26" t="s">
        <v>30</v>
      </c>
      <c r="L24" s="26" t="s">
        <v>30</v>
      </c>
      <c r="M24" s="38" t="s">
        <v>30</v>
      </c>
      <c r="N24" s="26" t="s">
        <v>30</v>
      </c>
    </row>
    <row r="25" spans="1:14" x14ac:dyDescent="0.35">
      <c r="A25" s="43" t="s">
        <v>23</v>
      </c>
      <c r="B25" s="26" t="s">
        <v>13</v>
      </c>
      <c r="C25" s="26" t="s">
        <v>17</v>
      </c>
      <c r="D25" s="38" t="s">
        <v>11</v>
      </c>
      <c r="E25" s="26" t="s">
        <v>16</v>
      </c>
      <c r="F25" s="26" t="s">
        <v>15</v>
      </c>
      <c r="G25" s="38" t="s">
        <v>37</v>
      </c>
      <c r="H25" s="26" t="s">
        <v>36</v>
      </c>
      <c r="I25" s="26" t="s">
        <v>32</v>
      </c>
      <c r="J25" s="38" t="s">
        <v>31</v>
      </c>
      <c r="K25" s="26" t="s">
        <v>32</v>
      </c>
      <c r="L25" s="26" t="s">
        <v>33</v>
      </c>
      <c r="M25" s="38" t="s">
        <v>34</v>
      </c>
      <c r="N25" s="26" t="s">
        <v>35</v>
      </c>
    </row>
    <row r="26" spans="1:14" hidden="1" x14ac:dyDescent="0.35">
      <c r="A26" t="s">
        <v>12</v>
      </c>
      <c r="B26" s="15">
        <f>B21*(1-0.398344)</f>
        <v>4026557.0712391157</v>
      </c>
      <c r="C26" s="15">
        <f>C21*(1-0.398344)</f>
        <v>1042669.848</v>
      </c>
      <c r="D26" s="14">
        <f>D21*(1-0.398344)</f>
        <v>6716285.9279999994</v>
      </c>
      <c r="E26" s="15">
        <f>E21*(1-0.398344)</f>
        <v>6338946.6039741514</v>
      </c>
      <c r="F26" s="15">
        <f>F21*(1-0.398344)</f>
        <v>5680693.5580744799</v>
      </c>
    </row>
    <row r="27" spans="1:14" hidden="1" x14ac:dyDescent="0.35">
      <c r="B27" s="10">
        <v>105862000</v>
      </c>
      <c r="C27" s="8">
        <v>104551000</v>
      </c>
      <c r="D27" s="14">
        <v>103018000</v>
      </c>
      <c r="E27" s="15">
        <v>103752000</v>
      </c>
      <c r="F27" s="15">
        <v>159309000</v>
      </c>
    </row>
    <row r="28" spans="1:14" x14ac:dyDescent="0.35">
      <c r="D28" s="16"/>
    </row>
    <row r="29" spans="1:14" x14ac:dyDescent="0.35">
      <c r="A29" s="28" t="s">
        <v>25</v>
      </c>
      <c r="F29" s="13"/>
    </row>
    <row r="30" spans="1:14" x14ac:dyDescent="0.35">
      <c r="A30" s="45"/>
      <c r="F30" s="13"/>
    </row>
    <row r="31" spans="1:14" x14ac:dyDescent="0.35">
      <c r="A31" s="50" t="s">
        <v>29</v>
      </c>
      <c r="B31" s="50"/>
      <c r="D31" s="16"/>
      <c r="E31" s="16"/>
    </row>
    <row r="32" spans="1:14" x14ac:dyDescent="0.35">
      <c r="A32" s="49" t="s">
        <v>26</v>
      </c>
      <c r="B32" s="49"/>
      <c r="C32" s="49"/>
      <c r="D32" s="49"/>
      <c r="E32" s="49"/>
      <c r="F32" s="49"/>
      <c r="H32"/>
    </row>
    <row r="33" spans="1:14" x14ac:dyDescent="0.35">
      <c r="A33" s="49" t="s">
        <v>27</v>
      </c>
      <c r="B33" s="49"/>
      <c r="C33" s="49"/>
      <c r="D33" s="49"/>
      <c r="E33" s="49"/>
      <c r="F33" s="49"/>
      <c r="H33"/>
    </row>
    <row r="34" spans="1:14" x14ac:dyDescent="0.35">
      <c r="A34" s="49" t="s">
        <v>28</v>
      </c>
      <c r="B34" s="49"/>
      <c r="C34" s="49"/>
      <c r="D34" s="49"/>
      <c r="E34" s="49"/>
      <c r="F34" s="49"/>
      <c r="H34"/>
    </row>
    <row r="35" spans="1:14" x14ac:dyDescent="0.35">
      <c r="A35" t="s">
        <v>39</v>
      </c>
      <c r="H35"/>
      <c r="K35" s="39"/>
      <c r="L35" s="39"/>
      <c r="M35" s="39"/>
      <c r="N35" s="39"/>
    </row>
    <row r="36" spans="1:14" x14ac:dyDescent="0.35">
      <c r="H36"/>
      <c r="L36" s="40"/>
      <c r="M36" s="40"/>
      <c r="N36" s="41"/>
    </row>
    <row r="37" spans="1:14" x14ac:dyDescent="0.35">
      <c r="H37"/>
    </row>
    <row r="38" spans="1:14" x14ac:dyDescent="0.35">
      <c r="H38"/>
    </row>
    <row r="39" spans="1:14" x14ac:dyDescent="0.35">
      <c r="H39"/>
    </row>
    <row r="40" spans="1:14" x14ac:dyDescent="0.35">
      <c r="H40"/>
    </row>
    <row r="41" spans="1:14" x14ac:dyDescent="0.35">
      <c r="H41"/>
    </row>
    <row r="42" spans="1:14" x14ac:dyDescent="0.35">
      <c r="H42"/>
    </row>
    <row r="43" spans="1:14" x14ac:dyDescent="0.35">
      <c r="H43"/>
    </row>
    <row r="44" spans="1:14" x14ac:dyDescent="0.35">
      <c r="H44"/>
    </row>
    <row r="45" spans="1:14" x14ac:dyDescent="0.35">
      <c r="H45"/>
    </row>
    <row r="46" spans="1:14" x14ac:dyDescent="0.35">
      <c r="H46"/>
    </row>
    <row r="47" spans="1:14" x14ac:dyDescent="0.35">
      <c r="H47"/>
    </row>
    <row r="48" spans="1:14" x14ac:dyDescent="0.35">
      <c r="H48"/>
    </row>
    <row r="49" spans="8:8" x14ac:dyDescent="0.35">
      <c r="H49"/>
    </row>
    <row r="50" spans="8:8" x14ac:dyDescent="0.35">
      <c r="H50"/>
    </row>
    <row r="51" spans="8:8" x14ac:dyDescent="0.35">
      <c r="H51"/>
    </row>
    <row r="52" spans="8:8" x14ac:dyDescent="0.35">
      <c r="H52"/>
    </row>
  </sheetData>
  <mergeCells count="7">
    <mergeCell ref="A33:F33"/>
    <mergeCell ref="A34:F34"/>
    <mergeCell ref="G5:K5"/>
    <mergeCell ref="L5:N5"/>
    <mergeCell ref="A31:B31"/>
    <mergeCell ref="B5:F5"/>
    <mergeCell ref="A32:F32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2019-2023</vt:lpstr>
      <vt:lpstr>Historical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2024-08-28T22:00:40Z</dcterms:modified>
</cp:coreProperties>
</file>