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apuc.sharepoint.com/sites/IntegratedResourcePlanning/Shared Documents/TPP/24-25TPP/Feb2024_Decision_WebPosting/"/>
    </mc:Choice>
  </mc:AlternateContent>
  <xr:revisionPtr revIDLastSave="458" documentId="8_{6CF274F0-FB8F-4FE3-8038-454808885F66}" xr6:coauthVersionLast="47" xr6:coauthVersionMax="47" xr10:uidLastSave="{F001F461-A8EA-40CA-9344-9735641ADC6C}"/>
  <bookViews>
    <workbookView xWindow="-28920" yWindow="-1920" windowWidth="29040" windowHeight="17640" activeTab="1" xr2:uid="{A7F5B357-7FF7-436C-B6A7-ABD11094589A}"/>
  </bookViews>
  <sheets>
    <sheet name="README" sheetId="5" r:id="rId1"/>
    <sheet name="CCGT_and_Peakers" sheetId="1" r:id="rId2"/>
    <sheet name="CHPs" sheetId="4" r:id="rId3"/>
    <sheet name="DataTab_LCR_Battery_Info" sheetId="2" r:id="rId4"/>
  </sheets>
  <definedNames>
    <definedName name="_xlnm._FilterDatabase" localSheetId="1" hidden="1">CCGT_and_Peakers!$C$4:$BX$165</definedName>
    <definedName name="_xlnm._FilterDatabase" localSheetId="2" hidden="1">CHPs!$B$4:$BN$4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6" i="4" l="1"/>
  <c r="BK7" i="4"/>
  <c r="BK8" i="4"/>
  <c r="BK9" i="4"/>
  <c r="BK10" i="4"/>
  <c r="BK11" i="4"/>
  <c r="BK12" i="4"/>
  <c r="BK13" i="4"/>
  <c r="BK14" i="4"/>
  <c r="BK15" i="4"/>
  <c r="BK16" i="4"/>
  <c r="BK17" i="4"/>
  <c r="BK18" i="4"/>
  <c r="BK19" i="4"/>
  <c r="BK20" i="4"/>
  <c r="BK21" i="4"/>
  <c r="BK22" i="4"/>
  <c r="BK23" i="4"/>
  <c r="BK24" i="4"/>
  <c r="BK25" i="4"/>
  <c r="BK26" i="4"/>
  <c r="BK27" i="4"/>
  <c r="BK28" i="4"/>
  <c r="BK29" i="4"/>
  <c r="BK30" i="4"/>
  <c r="BK31" i="4"/>
  <c r="BK32" i="4"/>
  <c r="BK33" i="4"/>
  <c r="BK34" i="4"/>
  <c r="BK35" i="4"/>
  <c r="BK36" i="4"/>
  <c r="BK37" i="4"/>
  <c r="BK38" i="4"/>
  <c r="BK39" i="4"/>
  <c r="BK5" i="4"/>
  <c r="BN157" i="1" l="1"/>
  <c r="BA21" i="1" l="1"/>
  <c r="BA14" i="1"/>
  <c r="BA22" i="1"/>
  <c r="BA23" i="1"/>
  <c r="BA17" i="1"/>
  <c r="BA11" i="1"/>
  <c r="BA15" i="1"/>
  <c r="BA26" i="1"/>
  <c r="BA32" i="1"/>
  <c r="BA133" i="1"/>
  <c r="BA27" i="1"/>
  <c r="BA28" i="1"/>
  <c r="BA65" i="1"/>
  <c r="BA138" i="1"/>
  <c r="BA84" i="1"/>
  <c r="BA33" i="1"/>
  <c r="BA141" i="1"/>
  <c r="BA142" i="1"/>
  <c r="BA91" i="1"/>
  <c r="BA34" i="1"/>
  <c r="BA52" i="1"/>
  <c r="BA12" i="1"/>
  <c r="BA107" i="1"/>
  <c r="BA108" i="1"/>
  <c r="BA109" i="1"/>
  <c r="BA110" i="1"/>
  <c r="BA44" i="1"/>
  <c r="BA137" i="1"/>
  <c r="BA9" i="1"/>
  <c r="BA35" i="1"/>
  <c r="BA36" i="1"/>
  <c r="BA45" i="1"/>
  <c r="BA46" i="1"/>
  <c r="BA47" i="1"/>
  <c r="BA49" i="1"/>
  <c r="BA139" i="1"/>
  <c r="BA136" i="1"/>
  <c r="BA18" i="1"/>
  <c r="BA76" i="1"/>
  <c r="BA77" i="1"/>
  <c r="BA164" i="1"/>
  <c r="BA152" i="1"/>
  <c r="BA165" i="1"/>
  <c r="BA10" i="1"/>
  <c r="BA95" i="1"/>
  <c r="BA129" i="1"/>
  <c r="BA130" i="1"/>
  <c r="BA131" i="1"/>
  <c r="BA120" i="1"/>
  <c r="BA42" i="1"/>
  <c r="BA19" i="1"/>
  <c r="BA38" i="1"/>
  <c r="BA5" i="1"/>
  <c r="BQ5" i="1" s="1"/>
  <c r="BA78" i="1"/>
  <c r="BA123" i="1"/>
  <c r="BA132" i="1"/>
  <c r="BA6" i="1"/>
  <c r="BA7" i="1"/>
  <c r="BA8" i="1"/>
  <c r="BA39" i="1"/>
  <c r="BA29" i="1"/>
  <c r="BA13" i="1"/>
  <c r="BA85" i="1"/>
  <c r="BA86" i="1"/>
  <c r="BA87" i="1"/>
  <c r="BA88" i="1"/>
  <c r="BA102" i="1"/>
  <c r="BA124" i="1"/>
  <c r="BA125" i="1"/>
  <c r="BA104" i="1"/>
  <c r="BA105" i="1"/>
  <c r="BA106" i="1"/>
  <c r="BA82" i="1"/>
  <c r="BA37" i="1"/>
  <c r="BA58" i="1"/>
  <c r="BA30" i="1"/>
  <c r="BA74" i="1"/>
  <c r="BA41" i="1"/>
  <c r="BA25" i="1"/>
  <c r="BA20" i="1"/>
  <c r="BA31" i="1"/>
  <c r="BA155" i="1"/>
  <c r="BA156" i="1"/>
  <c r="BA24" i="1"/>
  <c r="BA117" i="1"/>
  <c r="BA67" i="1"/>
  <c r="BA54" i="1"/>
  <c r="BA114" i="1"/>
  <c r="BA115" i="1"/>
  <c r="BA116" i="1"/>
  <c r="BA121" i="1"/>
  <c r="BA66" i="1"/>
  <c r="BA122" i="1"/>
  <c r="BA112" i="1"/>
  <c r="BA143" i="1"/>
  <c r="BA51" i="1"/>
  <c r="BA63" i="1"/>
  <c r="BA83" i="1"/>
  <c r="BA134" i="1"/>
  <c r="BA135" i="1"/>
  <c r="BA111" i="1"/>
  <c r="BA153" i="1"/>
  <c r="BA154" i="1"/>
  <c r="BA81" i="1"/>
  <c r="BA64" i="1"/>
  <c r="BA158" i="1"/>
  <c r="BA89" i="1"/>
  <c r="BA101" i="1"/>
  <c r="BA75" i="1"/>
  <c r="BA119" i="1"/>
  <c r="BA140" i="1"/>
  <c r="BA162" i="1"/>
  <c r="BA57" i="1"/>
  <c r="BA163" i="1"/>
  <c r="BA159" i="1"/>
  <c r="BA160" i="1"/>
  <c r="BA161" i="1"/>
  <c r="BA72" i="1"/>
  <c r="BA103" i="1"/>
  <c r="BA68" i="1"/>
  <c r="BA69" i="1"/>
  <c r="BA92" i="1"/>
  <c r="BA118" i="1"/>
  <c r="BA70" i="1"/>
  <c r="BA71" i="1"/>
  <c r="BA79" i="1"/>
  <c r="BA80" i="1"/>
  <c r="BA94" i="1"/>
  <c r="BA93" i="1"/>
  <c r="BA59" i="1"/>
  <c r="BA60" i="1"/>
  <c r="BA61" i="1"/>
  <c r="BA144" i="1"/>
  <c r="BA145" i="1"/>
  <c r="BA146" i="1"/>
  <c r="BA147" i="1"/>
  <c r="BA148" i="1"/>
  <c r="BA149" i="1"/>
  <c r="BA150" i="1"/>
  <c r="BA151" i="1"/>
  <c r="BA62" i="1"/>
  <c r="BA50" i="1"/>
  <c r="BA48" i="1"/>
  <c r="BA127" i="1"/>
  <c r="BA40" i="1"/>
  <c r="BA157" i="1"/>
  <c r="BA43" i="1"/>
  <c r="BA55" i="1"/>
  <c r="BA126" i="1"/>
  <c r="BA56" i="1"/>
  <c r="BA73" i="1"/>
  <c r="BA53" i="1"/>
  <c r="BA96" i="1"/>
  <c r="BA97" i="1"/>
  <c r="BA98" i="1"/>
  <c r="BA99" i="1"/>
  <c r="BA100" i="1"/>
  <c r="BA128" i="1"/>
  <c r="BA90" i="1"/>
  <c r="BA113" i="1"/>
  <c r="BA16" i="1"/>
  <c r="AY16" i="4"/>
  <c r="BM16" i="4" s="1"/>
  <c r="AY17" i="4"/>
  <c r="BM17" i="4" s="1"/>
  <c r="AY34" i="4"/>
  <c r="BM34" i="4" s="1"/>
  <c r="AY15" i="4"/>
  <c r="BM15" i="4" s="1"/>
  <c r="AY31" i="4"/>
  <c r="BM31" i="4" s="1"/>
  <c r="AY13" i="4"/>
  <c r="BM13" i="4" s="1"/>
  <c r="AY18" i="4"/>
  <c r="BM18" i="4" s="1"/>
  <c r="AY28" i="4"/>
  <c r="BM28" i="4" s="1"/>
  <c r="AY12" i="4"/>
  <c r="BM12" i="4" s="1"/>
  <c r="AY14" i="4"/>
  <c r="BM14" i="4" s="1"/>
  <c r="AY29" i="4"/>
  <c r="BM29" i="4" s="1"/>
  <c r="AY33" i="4"/>
  <c r="BM33" i="4" s="1"/>
  <c r="AY35" i="4"/>
  <c r="BM35" i="4" s="1"/>
  <c r="AY36" i="4"/>
  <c r="BM36" i="4" s="1"/>
  <c r="AY19" i="4"/>
  <c r="BM19" i="4" s="1"/>
  <c r="AY30" i="4"/>
  <c r="BM30" i="4" s="1"/>
  <c r="AY9" i="4"/>
  <c r="BM9" i="4" s="1"/>
  <c r="AY7" i="4"/>
  <c r="BM7" i="4" s="1"/>
  <c r="AY32" i="4"/>
  <c r="BM32" i="4" s="1"/>
  <c r="AY25" i="4"/>
  <c r="BM25" i="4" s="1"/>
  <c r="AY10" i="4"/>
  <c r="BM10" i="4" s="1"/>
  <c r="AY39" i="4"/>
  <c r="BM39" i="4" s="1"/>
  <c r="AY22" i="4"/>
  <c r="BM22" i="4" s="1"/>
  <c r="AY5" i="4"/>
  <c r="BM5" i="4" s="1"/>
  <c r="AY20" i="4"/>
  <c r="BM20" i="4" s="1"/>
  <c r="AY11" i="4"/>
  <c r="BM11" i="4" s="1"/>
  <c r="AY6" i="4"/>
  <c r="BM6" i="4" s="1"/>
  <c r="AY23" i="4"/>
  <c r="BM23" i="4" s="1"/>
  <c r="AY26" i="4"/>
  <c r="BM26" i="4" s="1"/>
  <c r="AY21" i="4"/>
  <c r="BM21" i="4" s="1"/>
  <c r="AY38" i="4"/>
  <c r="BM38" i="4" s="1"/>
  <c r="AY37" i="4"/>
  <c r="BM37" i="4" s="1"/>
  <c r="AY8" i="4"/>
  <c r="BM8" i="4" s="1"/>
  <c r="AY27" i="4"/>
  <c r="BM27" i="4" s="1"/>
  <c r="AY24" i="4"/>
  <c r="BM24" i="4" s="1"/>
  <c r="BJ16" i="4"/>
  <c r="BJ17" i="4"/>
  <c r="BJ34" i="4"/>
  <c r="BJ15" i="4"/>
  <c r="BJ31" i="4"/>
  <c r="BJ13" i="4"/>
  <c r="BJ18" i="4"/>
  <c r="BJ28" i="4"/>
  <c r="BJ12" i="4"/>
  <c r="BJ14" i="4"/>
  <c r="BJ29" i="4"/>
  <c r="BJ33" i="4"/>
  <c r="BJ35" i="4"/>
  <c r="BJ36" i="4"/>
  <c r="BJ19" i="4"/>
  <c r="BJ30" i="4"/>
  <c r="BJ9" i="4"/>
  <c r="BJ7" i="4"/>
  <c r="BJ32" i="4"/>
  <c r="BJ25" i="4"/>
  <c r="BJ10" i="4"/>
  <c r="BJ39" i="4"/>
  <c r="BJ22" i="4"/>
  <c r="BJ5" i="4"/>
  <c r="BJ20" i="4"/>
  <c r="BJ11" i="4"/>
  <c r="BJ6" i="4"/>
  <c r="BJ23" i="4"/>
  <c r="BJ26" i="4"/>
  <c r="BJ21" i="4"/>
  <c r="BJ38" i="4"/>
  <c r="BJ37" i="4"/>
  <c r="BJ8" i="4"/>
  <c r="BJ27" i="4"/>
  <c r="BJ24" i="4"/>
  <c r="AN69" i="1"/>
  <c r="AN113" i="1"/>
  <c r="BD16" i="4"/>
  <c r="BD17" i="4"/>
  <c r="BD34" i="4"/>
  <c r="BD15" i="4"/>
  <c r="BD31" i="4"/>
  <c r="BD13" i="4"/>
  <c r="BD18" i="4"/>
  <c r="BD28" i="4"/>
  <c r="BD12" i="4"/>
  <c r="BD14" i="4"/>
  <c r="BD29" i="4"/>
  <c r="BD33" i="4"/>
  <c r="BD35" i="4"/>
  <c r="BD36" i="4"/>
  <c r="BD19" i="4"/>
  <c r="BD30" i="4"/>
  <c r="BD9" i="4"/>
  <c r="BD7" i="4"/>
  <c r="BD32" i="4"/>
  <c r="BD25" i="4"/>
  <c r="BD10" i="4"/>
  <c r="BD39" i="4"/>
  <c r="BD22" i="4"/>
  <c r="BD5" i="4"/>
  <c r="BD20" i="4"/>
  <c r="BD11" i="4"/>
  <c r="BD6" i="4"/>
  <c r="BD23" i="4"/>
  <c r="BD26" i="4"/>
  <c r="BD21" i="4"/>
  <c r="BD38" i="4"/>
  <c r="BD37" i="4"/>
  <c r="BD8" i="4"/>
  <c r="BD27" i="4"/>
  <c r="BD24" i="4"/>
  <c r="BG89" i="1"/>
  <c r="BG15" i="1"/>
  <c r="BG87" i="1"/>
  <c r="BG86" i="1"/>
  <c r="BG85" i="1"/>
  <c r="BG88" i="1"/>
  <c r="BG140" i="1"/>
  <c r="BG13" i="1"/>
  <c r="BG10" i="1"/>
  <c r="BG38" i="1"/>
  <c r="BG81" i="1"/>
  <c r="BG14" i="1"/>
  <c r="BG57" i="1"/>
  <c r="BG64" i="1"/>
  <c r="BG63" i="1"/>
  <c r="BG56" i="1"/>
  <c r="BG55" i="1"/>
  <c r="BG78" i="1"/>
  <c r="BG93" i="1"/>
  <c r="BG24" i="1"/>
  <c r="BH24" i="1" s="1"/>
  <c r="BG32" i="1"/>
  <c r="BG51" i="1"/>
  <c r="BG107" i="1"/>
  <c r="BG110" i="1"/>
  <c r="BG108" i="1"/>
  <c r="BG109" i="1"/>
  <c r="BG5" i="1"/>
  <c r="BG7" i="1"/>
  <c r="BG6" i="1"/>
  <c r="BG8" i="1"/>
  <c r="BG53" i="1"/>
  <c r="BG65" i="1"/>
  <c r="BG91" i="1"/>
  <c r="BG40" i="1"/>
  <c r="BG131" i="1"/>
  <c r="BG130" i="1"/>
  <c r="BG116" i="1"/>
  <c r="BG114" i="1"/>
  <c r="BG128" i="1"/>
  <c r="BG115" i="1"/>
  <c r="BG73" i="1"/>
  <c r="BG101" i="1"/>
  <c r="BG9" i="1"/>
  <c r="BG44" i="1"/>
  <c r="BG136" i="1"/>
  <c r="BG58" i="1"/>
  <c r="BG74" i="1"/>
  <c r="BG139" i="1"/>
  <c r="BG66" i="1"/>
  <c r="BH66" i="1" s="1"/>
  <c r="BG158" i="1"/>
  <c r="BG142" i="1"/>
  <c r="BG141" i="1"/>
  <c r="BG33" i="1"/>
  <c r="BG34" i="1"/>
  <c r="BG138" i="1"/>
  <c r="BG152" i="1"/>
  <c r="BG37" i="1"/>
  <c r="BG82" i="1"/>
  <c r="BG29" i="1"/>
  <c r="BG126" i="1"/>
  <c r="BG61" i="1"/>
  <c r="BG59" i="1"/>
  <c r="BG60" i="1"/>
  <c r="BG62" i="1"/>
  <c r="BG71" i="1"/>
  <c r="BG68" i="1"/>
  <c r="BG70" i="1"/>
  <c r="BG69" i="1"/>
  <c r="BG112" i="1"/>
  <c r="BG105" i="1"/>
  <c r="BG104" i="1"/>
  <c r="BG106" i="1"/>
  <c r="BG94" i="1"/>
  <c r="BG164" i="1"/>
  <c r="BG12" i="1"/>
  <c r="BG23" i="1"/>
  <c r="BG11" i="1"/>
  <c r="BG92" i="1"/>
  <c r="BG35" i="1"/>
  <c r="BG72" i="1"/>
  <c r="BG153" i="1"/>
  <c r="BG154" i="1"/>
  <c r="BG42" i="1"/>
  <c r="BG83" i="1"/>
  <c r="BG159" i="1"/>
  <c r="BG160" i="1"/>
  <c r="BG161" i="1"/>
  <c r="BG148" i="1"/>
  <c r="BG146" i="1"/>
  <c r="BG144" i="1"/>
  <c r="BG151" i="1"/>
  <c r="BG145" i="1"/>
  <c r="BG149" i="1"/>
  <c r="BG147" i="1"/>
  <c r="BG150" i="1"/>
  <c r="BG96" i="1"/>
  <c r="BG100" i="1"/>
  <c r="BG99" i="1"/>
  <c r="BG97" i="1"/>
  <c r="BG98" i="1"/>
  <c r="BG156" i="1"/>
  <c r="BG155" i="1"/>
  <c r="BG20" i="1"/>
  <c r="BG90" i="1"/>
  <c r="BG113" i="1"/>
  <c r="BG16" i="1"/>
  <c r="BG19" i="1"/>
  <c r="BG127" i="1"/>
  <c r="BG22" i="1"/>
  <c r="BG18" i="1"/>
  <c r="BG39" i="1"/>
  <c r="BG21" i="1"/>
  <c r="BG165" i="1"/>
  <c r="BG125" i="1"/>
  <c r="BG124" i="1"/>
  <c r="BG133" i="1"/>
  <c r="BG129" i="1"/>
  <c r="BG132" i="1"/>
  <c r="BG121" i="1"/>
  <c r="BG123" i="1"/>
  <c r="BH123" i="1" s="1"/>
  <c r="BO89" i="1"/>
  <c r="BN89" i="1" s="1"/>
  <c r="BO15" i="1"/>
  <c r="BN15" i="1" s="1"/>
  <c r="BO87" i="1"/>
  <c r="BN87" i="1" s="1"/>
  <c r="BO86" i="1"/>
  <c r="BN86" i="1" s="1"/>
  <c r="BO85" i="1"/>
  <c r="BN85" i="1" s="1"/>
  <c r="BO88" i="1"/>
  <c r="BN88" i="1" s="1"/>
  <c r="BO140" i="1"/>
  <c r="BN140" i="1" s="1"/>
  <c r="BO13" i="1"/>
  <c r="BN13" i="1" s="1"/>
  <c r="BO10" i="1"/>
  <c r="BN10" i="1" s="1"/>
  <c r="BO38" i="1"/>
  <c r="BN38" i="1" s="1"/>
  <c r="BO81" i="1"/>
  <c r="BN81" i="1" s="1"/>
  <c r="BO14" i="1"/>
  <c r="BN14" i="1" s="1"/>
  <c r="BO57" i="1"/>
  <c r="BN57" i="1" s="1"/>
  <c r="BO64" i="1"/>
  <c r="BN64" i="1" s="1"/>
  <c r="BO63" i="1"/>
  <c r="BN63" i="1" s="1"/>
  <c r="BO56" i="1"/>
  <c r="BN56" i="1" s="1"/>
  <c r="BO55" i="1"/>
  <c r="BN55" i="1" s="1"/>
  <c r="BO78" i="1"/>
  <c r="BN78" i="1" s="1"/>
  <c r="BO93" i="1"/>
  <c r="BN93" i="1" s="1"/>
  <c r="BO24" i="1"/>
  <c r="BN24" i="1" s="1"/>
  <c r="BO32" i="1"/>
  <c r="BN32" i="1" s="1"/>
  <c r="BO51" i="1"/>
  <c r="BN51" i="1" s="1"/>
  <c r="BO107" i="1"/>
  <c r="BN107" i="1" s="1"/>
  <c r="BO110" i="1"/>
  <c r="BN110" i="1" s="1"/>
  <c r="BO108" i="1"/>
  <c r="BN108" i="1" s="1"/>
  <c r="BO109" i="1"/>
  <c r="BN109" i="1" s="1"/>
  <c r="BO5" i="1"/>
  <c r="BN5" i="1" s="1"/>
  <c r="BO7" i="1"/>
  <c r="BN7" i="1" s="1"/>
  <c r="BO6" i="1"/>
  <c r="BN6" i="1" s="1"/>
  <c r="BO8" i="1"/>
  <c r="BN8" i="1" s="1"/>
  <c r="BO53" i="1"/>
  <c r="BN53" i="1" s="1"/>
  <c r="BO65" i="1"/>
  <c r="BN65" i="1" s="1"/>
  <c r="BO91" i="1"/>
  <c r="BN91" i="1" s="1"/>
  <c r="BO40" i="1"/>
  <c r="BN40" i="1" s="1"/>
  <c r="BO131" i="1"/>
  <c r="BN131" i="1" s="1"/>
  <c r="BO130" i="1"/>
  <c r="BN130" i="1" s="1"/>
  <c r="BO116" i="1"/>
  <c r="BN116" i="1" s="1"/>
  <c r="BO114" i="1"/>
  <c r="BN114" i="1" s="1"/>
  <c r="BO128" i="1"/>
  <c r="BN128" i="1" s="1"/>
  <c r="BO115" i="1"/>
  <c r="BN115" i="1" s="1"/>
  <c r="BO73" i="1"/>
  <c r="BN73" i="1" s="1"/>
  <c r="BO101" i="1"/>
  <c r="BN101" i="1" s="1"/>
  <c r="BO9" i="1"/>
  <c r="BN9" i="1" s="1"/>
  <c r="BO44" i="1"/>
  <c r="BN44" i="1" s="1"/>
  <c r="BO136" i="1"/>
  <c r="BN136" i="1" s="1"/>
  <c r="BO58" i="1"/>
  <c r="BN58" i="1" s="1"/>
  <c r="BO74" i="1"/>
  <c r="BN74" i="1" s="1"/>
  <c r="BO139" i="1"/>
  <c r="BN139" i="1" s="1"/>
  <c r="BO66" i="1"/>
  <c r="BN66" i="1" s="1"/>
  <c r="BO158" i="1"/>
  <c r="BN158" i="1" s="1"/>
  <c r="BO142" i="1"/>
  <c r="BN142" i="1" s="1"/>
  <c r="BO141" i="1"/>
  <c r="BN141" i="1" s="1"/>
  <c r="BO33" i="1"/>
  <c r="BN33" i="1" s="1"/>
  <c r="BO34" i="1"/>
  <c r="BN34" i="1" s="1"/>
  <c r="BO138" i="1"/>
  <c r="BN138" i="1" s="1"/>
  <c r="BO152" i="1"/>
  <c r="BN152" i="1" s="1"/>
  <c r="BO37" i="1"/>
  <c r="BN37" i="1" s="1"/>
  <c r="BO82" i="1"/>
  <c r="BN82" i="1" s="1"/>
  <c r="BO29" i="1"/>
  <c r="BN29" i="1" s="1"/>
  <c r="BO126" i="1"/>
  <c r="BN126" i="1" s="1"/>
  <c r="BO61" i="1"/>
  <c r="BN61" i="1" s="1"/>
  <c r="BO59" i="1"/>
  <c r="BN59" i="1" s="1"/>
  <c r="BO60" i="1"/>
  <c r="BN60" i="1" s="1"/>
  <c r="BO62" i="1"/>
  <c r="BN62" i="1" s="1"/>
  <c r="BO71" i="1"/>
  <c r="BN71" i="1" s="1"/>
  <c r="BO68" i="1"/>
  <c r="BN68" i="1" s="1"/>
  <c r="BO70" i="1"/>
  <c r="BN70" i="1" s="1"/>
  <c r="BO69" i="1"/>
  <c r="BN69" i="1" s="1"/>
  <c r="BO112" i="1"/>
  <c r="BN112" i="1" s="1"/>
  <c r="BO105" i="1"/>
  <c r="BN105" i="1" s="1"/>
  <c r="BO104" i="1"/>
  <c r="BN104" i="1" s="1"/>
  <c r="BO106" i="1"/>
  <c r="BN106" i="1" s="1"/>
  <c r="BO94" i="1"/>
  <c r="BN94" i="1" s="1"/>
  <c r="BO164" i="1"/>
  <c r="BN164" i="1" s="1"/>
  <c r="BO12" i="1"/>
  <c r="BN12" i="1" s="1"/>
  <c r="BO23" i="1"/>
  <c r="BN23" i="1" s="1"/>
  <c r="BO11" i="1"/>
  <c r="BN11" i="1" s="1"/>
  <c r="BO92" i="1"/>
  <c r="BN92" i="1" s="1"/>
  <c r="BO35" i="1"/>
  <c r="BN35" i="1" s="1"/>
  <c r="BO72" i="1"/>
  <c r="BN72" i="1" s="1"/>
  <c r="BO153" i="1"/>
  <c r="BN153" i="1" s="1"/>
  <c r="BO154" i="1"/>
  <c r="BN154" i="1" s="1"/>
  <c r="BO42" i="1"/>
  <c r="BN42" i="1" s="1"/>
  <c r="BO83" i="1"/>
  <c r="BN83" i="1" s="1"/>
  <c r="BO159" i="1"/>
  <c r="BN159" i="1" s="1"/>
  <c r="BO160" i="1"/>
  <c r="BN160" i="1" s="1"/>
  <c r="BO161" i="1"/>
  <c r="BN161" i="1" s="1"/>
  <c r="BO148" i="1"/>
  <c r="BN148" i="1" s="1"/>
  <c r="BO146" i="1"/>
  <c r="BN146" i="1" s="1"/>
  <c r="BO144" i="1"/>
  <c r="BN144" i="1" s="1"/>
  <c r="BO151" i="1"/>
  <c r="BN151" i="1" s="1"/>
  <c r="BO145" i="1"/>
  <c r="BN145" i="1" s="1"/>
  <c r="BO149" i="1"/>
  <c r="BN149" i="1" s="1"/>
  <c r="BO147" i="1"/>
  <c r="BN147" i="1" s="1"/>
  <c r="BO150" i="1"/>
  <c r="BN150" i="1" s="1"/>
  <c r="BO96" i="1"/>
  <c r="BN96" i="1" s="1"/>
  <c r="BO100" i="1"/>
  <c r="BN100" i="1" s="1"/>
  <c r="BO99" i="1"/>
  <c r="BN99" i="1" s="1"/>
  <c r="BO97" i="1"/>
  <c r="BN97" i="1" s="1"/>
  <c r="BO98" i="1"/>
  <c r="BN98" i="1" s="1"/>
  <c r="BO156" i="1"/>
  <c r="BN156" i="1" s="1"/>
  <c r="BO155" i="1"/>
  <c r="BN155" i="1" s="1"/>
  <c r="BO20" i="1"/>
  <c r="BN20" i="1" s="1"/>
  <c r="BO90" i="1"/>
  <c r="BN90" i="1" s="1"/>
  <c r="BO113" i="1"/>
  <c r="BN113" i="1" s="1"/>
  <c r="BO16" i="1"/>
  <c r="BN16" i="1" s="1"/>
  <c r="BO19" i="1"/>
  <c r="BN19" i="1" s="1"/>
  <c r="BO127" i="1"/>
  <c r="BN127" i="1" s="1"/>
  <c r="BO22" i="1"/>
  <c r="BN22" i="1" s="1"/>
  <c r="BO18" i="1"/>
  <c r="BN18" i="1" s="1"/>
  <c r="BO39" i="1"/>
  <c r="BN39" i="1" s="1"/>
  <c r="BO21" i="1"/>
  <c r="BN21" i="1" s="1"/>
  <c r="BO165" i="1"/>
  <c r="BN165" i="1" s="1"/>
  <c r="BO125" i="1"/>
  <c r="BN125" i="1" s="1"/>
  <c r="BO124" i="1"/>
  <c r="BN124" i="1" s="1"/>
  <c r="BO133" i="1"/>
  <c r="BN133" i="1" s="1"/>
  <c r="BO129" i="1"/>
  <c r="BN129" i="1" s="1"/>
  <c r="BO132" i="1"/>
  <c r="BN132" i="1" s="1"/>
  <c r="BO121" i="1"/>
  <c r="BN121" i="1" s="1"/>
  <c r="BO123" i="1"/>
  <c r="BN123" i="1" s="1"/>
  <c r="BF89" i="1"/>
  <c r="BF15" i="1"/>
  <c r="BF87" i="1"/>
  <c r="BF86" i="1"/>
  <c r="BF85" i="1"/>
  <c r="BF88" i="1"/>
  <c r="BF140" i="1"/>
  <c r="BF13" i="1"/>
  <c r="BF10" i="1"/>
  <c r="BF38" i="1"/>
  <c r="BF81" i="1"/>
  <c r="BF14" i="1"/>
  <c r="BF57" i="1"/>
  <c r="BF64" i="1"/>
  <c r="BF63" i="1"/>
  <c r="BF56" i="1"/>
  <c r="BF55" i="1"/>
  <c r="BF78" i="1"/>
  <c r="BF93" i="1"/>
  <c r="BF24" i="1"/>
  <c r="BF32" i="1"/>
  <c r="BF51" i="1"/>
  <c r="BF107" i="1"/>
  <c r="BF110" i="1"/>
  <c r="BF108" i="1"/>
  <c r="BF109" i="1"/>
  <c r="BF5" i="1"/>
  <c r="BF7" i="1"/>
  <c r="BF6" i="1"/>
  <c r="BF8" i="1"/>
  <c r="BF53" i="1"/>
  <c r="BF65" i="1"/>
  <c r="BF91" i="1"/>
  <c r="BF40" i="1"/>
  <c r="BF131" i="1"/>
  <c r="BF130" i="1"/>
  <c r="BF116" i="1"/>
  <c r="BF114" i="1"/>
  <c r="BF128" i="1"/>
  <c r="BF115" i="1"/>
  <c r="BF73" i="1"/>
  <c r="BF101" i="1"/>
  <c r="BF9" i="1"/>
  <c r="BF44" i="1"/>
  <c r="BF136" i="1"/>
  <c r="BF58" i="1"/>
  <c r="BF74" i="1"/>
  <c r="BF139" i="1"/>
  <c r="BF66" i="1"/>
  <c r="BF158" i="1"/>
  <c r="BF142" i="1"/>
  <c r="BF141" i="1"/>
  <c r="BF33" i="1"/>
  <c r="BF34" i="1"/>
  <c r="BF138" i="1"/>
  <c r="BF152" i="1"/>
  <c r="BF37" i="1"/>
  <c r="BF82" i="1"/>
  <c r="BF29" i="1"/>
  <c r="BF126" i="1"/>
  <c r="BF61" i="1"/>
  <c r="BF59" i="1"/>
  <c r="BF60" i="1"/>
  <c r="BF62" i="1"/>
  <c r="BF71" i="1"/>
  <c r="BF68" i="1"/>
  <c r="BF70" i="1"/>
  <c r="BF69" i="1"/>
  <c r="BF112" i="1"/>
  <c r="BF105" i="1"/>
  <c r="BF104" i="1"/>
  <c r="BF106" i="1"/>
  <c r="BF94" i="1"/>
  <c r="BF164" i="1"/>
  <c r="BF12" i="1"/>
  <c r="BF23" i="1"/>
  <c r="BF11" i="1"/>
  <c r="BF92" i="1"/>
  <c r="BF35" i="1"/>
  <c r="BF72" i="1"/>
  <c r="BF153" i="1"/>
  <c r="BF154" i="1"/>
  <c r="BF42" i="1"/>
  <c r="BF83" i="1"/>
  <c r="BF159" i="1"/>
  <c r="BF160" i="1"/>
  <c r="BF161" i="1"/>
  <c r="BF148" i="1"/>
  <c r="BF146" i="1"/>
  <c r="BF144" i="1"/>
  <c r="BF151" i="1"/>
  <c r="BF145" i="1"/>
  <c r="BF149" i="1"/>
  <c r="BF147" i="1"/>
  <c r="BF150" i="1"/>
  <c r="BF96" i="1"/>
  <c r="BF100" i="1"/>
  <c r="BF99" i="1"/>
  <c r="BF97" i="1"/>
  <c r="BF98" i="1"/>
  <c r="BF156" i="1"/>
  <c r="BF155" i="1"/>
  <c r="BF20" i="1"/>
  <c r="BF90" i="1"/>
  <c r="BF113" i="1"/>
  <c r="BF16" i="1"/>
  <c r="BF19" i="1"/>
  <c r="BF127" i="1"/>
  <c r="BF22" i="1"/>
  <c r="BF18" i="1"/>
  <c r="BF39" i="1"/>
  <c r="BF21" i="1"/>
  <c r="BF165" i="1"/>
  <c r="BF125" i="1"/>
  <c r="BF124" i="1"/>
  <c r="BF133" i="1"/>
  <c r="BF129" i="1"/>
  <c r="BF132" i="1"/>
  <c r="BF121" i="1"/>
  <c r="BF123" i="1"/>
  <c r="BB123" i="1"/>
  <c r="BC123" i="1" s="1"/>
  <c r="BB121" i="1"/>
  <c r="BC121" i="1" s="1"/>
  <c r="BC132" i="1"/>
  <c r="BB132" i="1"/>
  <c r="BB129" i="1"/>
  <c r="BC129" i="1" s="1"/>
  <c r="BC133" i="1"/>
  <c r="BB133" i="1"/>
  <c r="BB124" i="1"/>
  <c r="BC124" i="1" s="1"/>
  <c r="BB125" i="1"/>
  <c r="BC125" i="1" s="1"/>
  <c r="BB165" i="1"/>
  <c r="BC165" i="1" s="1"/>
  <c r="BB21" i="1"/>
  <c r="BC21" i="1" s="1"/>
  <c r="BC39" i="1"/>
  <c r="BB39" i="1"/>
  <c r="BB18" i="1"/>
  <c r="BC18" i="1" s="1"/>
  <c r="BC22" i="1"/>
  <c r="BB22" i="1"/>
  <c r="BB127" i="1"/>
  <c r="BC127" i="1" s="1"/>
  <c r="BC19" i="1"/>
  <c r="BB19" i="1"/>
  <c r="BB16" i="1"/>
  <c r="BC16" i="1" s="1"/>
  <c r="BB113" i="1"/>
  <c r="BC113" i="1" s="1"/>
  <c r="BB90" i="1"/>
  <c r="BC90" i="1" s="1"/>
  <c r="BB20" i="1"/>
  <c r="BC20" i="1" s="1"/>
  <c r="BB155" i="1"/>
  <c r="BC155" i="1" s="1"/>
  <c r="BB156" i="1"/>
  <c r="BC156" i="1" s="1"/>
  <c r="BB98" i="1"/>
  <c r="BC98" i="1" s="1"/>
  <c r="BB97" i="1"/>
  <c r="BC97" i="1" s="1"/>
  <c r="BB99" i="1"/>
  <c r="BC99" i="1" s="1"/>
  <c r="BB100" i="1"/>
  <c r="BC100" i="1" s="1"/>
  <c r="BB96" i="1"/>
  <c r="BC96" i="1" s="1"/>
  <c r="BB150" i="1"/>
  <c r="BC150" i="1" s="1"/>
  <c r="BB147" i="1"/>
  <c r="BC147" i="1" s="1"/>
  <c r="BB149" i="1"/>
  <c r="BC149" i="1" s="1"/>
  <c r="BB145" i="1"/>
  <c r="BC145" i="1" s="1"/>
  <c r="BB151" i="1"/>
  <c r="BC151" i="1" s="1"/>
  <c r="BB144" i="1"/>
  <c r="BC144" i="1" s="1"/>
  <c r="BB146" i="1"/>
  <c r="BC146" i="1" s="1"/>
  <c r="BB148" i="1"/>
  <c r="BC148" i="1" s="1"/>
  <c r="BB161" i="1"/>
  <c r="BC161" i="1" s="1"/>
  <c r="BB160" i="1"/>
  <c r="BC160" i="1" s="1"/>
  <c r="BB159" i="1"/>
  <c r="BC159" i="1" s="1"/>
  <c r="BB83" i="1"/>
  <c r="BC83" i="1" s="1"/>
  <c r="BB42" i="1"/>
  <c r="BC42" i="1" s="1"/>
  <c r="BB154" i="1"/>
  <c r="BC154" i="1" s="1"/>
  <c r="BB153" i="1"/>
  <c r="BC153" i="1" s="1"/>
  <c r="BB72" i="1"/>
  <c r="BC72" i="1" s="1"/>
  <c r="BB35" i="1"/>
  <c r="BC35" i="1" s="1"/>
  <c r="BC92" i="1"/>
  <c r="BB92" i="1"/>
  <c r="BB11" i="1"/>
  <c r="BC11" i="1" s="1"/>
  <c r="BB23" i="1"/>
  <c r="BC23" i="1" s="1"/>
  <c r="BB12" i="1"/>
  <c r="BC12" i="1" s="1"/>
  <c r="BB164" i="1"/>
  <c r="BC164" i="1" s="1"/>
  <c r="BB94" i="1"/>
  <c r="BC94" i="1" s="1"/>
  <c r="BB106" i="1"/>
  <c r="BC106" i="1" s="1"/>
  <c r="BB104" i="1"/>
  <c r="BC104" i="1" s="1"/>
  <c r="BB105" i="1"/>
  <c r="BC105" i="1" s="1"/>
  <c r="BB112" i="1"/>
  <c r="BC112" i="1" s="1"/>
  <c r="BB69" i="1"/>
  <c r="BC69" i="1" s="1"/>
  <c r="BB70" i="1"/>
  <c r="BC70" i="1" s="1"/>
  <c r="BB68" i="1"/>
  <c r="BC68" i="1" s="1"/>
  <c r="BB71" i="1"/>
  <c r="BC71" i="1" s="1"/>
  <c r="BB62" i="1"/>
  <c r="BC62" i="1" s="1"/>
  <c r="BB60" i="1"/>
  <c r="BC60" i="1" s="1"/>
  <c r="BB59" i="1"/>
  <c r="BC59" i="1" s="1"/>
  <c r="BB61" i="1"/>
  <c r="BC61" i="1" s="1"/>
  <c r="BC126" i="1"/>
  <c r="BB126" i="1"/>
  <c r="BB29" i="1"/>
  <c r="BC29" i="1" s="1"/>
  <c r="BB82" i="1"/>
  <c r="BC82" i="1" s="1"/>
  <c r="BB37" i="1"/>
  <c r="BC37" i="1" s="1"/>
  <c r="BB152" i="1"/>
  <c r="BC152" i="1" s="1"/>
  <c r="BB138" i="1"/>
  <c r="BC138" i="1" s="1"/>
  <c r="BB34" i="1"/>
  <c r="BC34" i="1" s="1"/>
  <c r="BB33" i="1"/>
  <c r="BC33" i="1" s="1"/>
  <c r="BB141" i="1"/>
  <c r="BC141" i="1" s="1"/>
  <c r="BB142" i="1"/>
  <c r="BC142" i="1" s="1"/>
  <c r="BB158" i="1"/>
  <c r="BC158" i="1" s="1"/>
  <c r="BB66" i="1"/>
  <c r="BC66" i="1" s="1"/>
  <c r="BB139" i="1"/>
  <c r="BC139" i="1" s="1"/>
  <c r="BC74" i="1"/>
  <c r="BB74" i="1"/>
  <c r="BB58" i="1"/>
  <c r="BC58" i="1" s="1"/>
  <c r="BB136" i="1"/>
  <c r="BC136" i="1" s="1"/>
  <c r="BB44" i="1"/>
  <c r="BC44" i="1" s="1"/>
  <c r="BC9" i="1"/>
  <c r="BB9" i="1"/>
  <c r="BB101" i="1"/>
  <c r="BC101" i="1" s="1"/>
  <c r="BB73" i="1"/>
  <c r="BC73" i="1" s="1"/>
  <c r="BB115" i="1"/>
  <c r="BC115" i="1" s="1"/>
  <c r="BC128" i="1"/>
  <c r="BB128" i="1"/>
  <c r="BB114" i="1"/>
  <c r="BC114" i="1" s="1"/>
  <c r="BB116" i="1"/>
  <c r="BC116" i="1" s="1"/>
  <c r="BB130" i="1"/>
  <c r="BC130" i="1" s="1"/>
  <c r="BB131" i="1"/>
  <c r="BC131" i="1" s="1"/>
  <c r="BB40" i="1"/>
  <c r="BC40" i="1" s="1"/>
  <c r="BB91" i="1"/>
  <c r="BC91" i="1" s="1"/>
  <c r="BB65" i="1"/>
  <c r="BC65" i="1" s="1"/>
  <c r="BB53" i="1"/>
  <c r="BC53" i="1" s="1"/>
  <c r="BB8" i="1"/>
  <c r="BC8" i="1" s="1"/>
  <c r="BB6" i="1"/>
  <c r="BC6" i="1" s="1"/>
  <c r="BB7" i="1"/>
  <c r="BC7" i="1" s="1"/>
  <c r="BB5" i="1"/>
  <c r="BC5" i="1" s="1"/>
  <c r="BB109" i="1"/>
  <c r="BC109" i="1" s="1"/>
  <c r="BB108" i="1"/>
  <c r="BC108" i="1" s="1"/>
  <c r="BB110" i="1"/>
  <c r="BC110" i="1" s="1"/>
  <c r="BB107" i="1"/>
  <c r="BC107" i="1" s="1"/>
  <c r="BB51" i="1"/>
  <c r="BC51" i="1" s="1"/>
  <c r="BB32" i="1"/>
  <c r="BC32" i="1" s="1"/>
  <c r="BB24" i="1"/>
  <c r="BC24" i="1" s="1"/>
  <c r="BB93" i="1"/>
  <c r="BC93" i="1" s="1"/>
  <c r="BB78" i="1"/>
  <c r="BC78" i="1" s="1"/>
  <c r="BB55" i="1"/>
  <c r="BC55" i="1" s="1"/>
  <c r="BB56" i="1"/>
  <c r="BC56" i="1" s="1"/>
  <c r="BB63" i="1"/>
  <c r="BC63" i="1" s="1"/>
  <c r="BB64" i="1"/>
  <c r="BC64" i="1" s="1"/>
  <c r="BB57" i="1"/>
  <c r="BC57" i="1" s="1"/>
  <c r="BB14" i="1"/>
  <c r="BC14" i="1" s="1"/>
  <c r="BB81" i="1"/>
  <c r="BC81" i="1" s="1"/>
  <c r="BB38" i="1"/>
  <c r="BC38" i="1" s="1"/>
  <c r="BB10" i="1"/>
  <c r="BC10" i="1" s="1"/>
  <c r="BB13" i="1"/>
  <c r="BC13" i="1" s="1"/>
  <c r="BB140" i="1"/>
  <c r="BC140" i="1" s="1"/>
  <c r="BB88" i="1"/>
  <c r="BC88" i="1" s="1"/>
  <c r="BB85" i="1"/>
  <c r="BC85" i="1" s="1"/>
  <c r="BB86" i="1"/>
  <c r="BC86" i="1" s="1"/>
  <c r="BB87" i="1"/>
  <c r="BC87" i="1" s="1"/>
  <c r="BB15" i="1"/>
  <c r="BC15" i="1" s="1"/>
  <c r="BB89" i="1"/>
  <c r="BC89" i="1" s="1"/>
  <c r="AN89" i="1"/>
  <c r="AN15" i="1"/>
  <c r="AN87" i="1"/>
  <c r="AN86" i="1"/>
  <c r="AN85" i="1"/>
  <c r="AN88" i="1"/>
  <c r="AN140" i="1"/>
  <c r="AN13" i="1"/>
  <c r="AN10" i="1"/>
  <c r="AN38" i="1"/>
  <c r="AN81" i="1"/>
  <c r="AN14" i="1"/>
  <c r="AN57" i="1"/>
  <c r="AN64" i="1"/>
  <c r="AN63" i="1"/>
  <c r="AN56" i="1"/>
  <c r="AN55" i="1"/>
  <c r="AN78" i="1"/>
  <c r="AN93" i="1"/>
  <c r="AN24" i="1"/>
  <c r="AN32" i="1"/>
  <c r="AN51" i="1"/>
  <c r="AN107" i="1"/>
  <c r="AN110" i="1"/>
  <c r="AN108" i="1"/>
  <c r="AN109" i="1"/>
  <c r="AN5" i="1"/>
  <c r="AN7" i="1"/>
  <c r="AN6" i="1"/>
  <c r="AN8" i="1"/>
  <c r="AN53" i="1"/>
  <c r="AN65" i="1"/>
  <c r="AN91" i="1"/>
  <c r="AN40" i="1"/>
  <c r="AN131" i="1"/>
  <c r="AN130" i="1"/>
  <c r="AN116" i="1"/>
  <c r="AN114" i="1"/>
  <c r="AN128" i="1"/>
  <c r="AN115" i="1"/>
  <c r="AN73" i="1"/>
  <c r="AN101" i="1"/>
  <c r="AN9" i="1"/>
  <c r="AN44" i="1"/>
  <c r="AN136" i="1"/>
  <c r="AN58" i="1"/>
  <c r="AN74" i="1"/>
  <c r="AN139" i="1"/>
  <c r="AN66" i="1"/>
  <c r="AN158" i="1"/>
  <c r="AN142" i="1"/>
  <c r="AN141" i="1"/>
  <c r="AN33" i="1"/>
  <c r="AN34" i="1"/>
  <c r="AN138" i="1"/>
  <c r="AN152" i="1"/>
  <c r="AN37" i="1"/>
  <c r="AN82" i="1"/>
  <c r="AN29" i="1"/>
  <c r="AN126" i="1"/>
  <c r="AN61" i="1"/>
  <c r="AN59" i="1"/>
  <c r="AN60" i="1"/>
  <c r="AN62" i="1"/>
  <c r="AN71" i="1"/>
  <c r="AN68" i="1"/>
  <c r="AN70" i="1"/>
  <c r="AN112" i="1"/>
  <c r="AN105" i="1"/>
  <c r="AN104" i="1"/>
  <c r="AN106" i="1"/>
  <c r="AN94" i="1"/>
  <c r="AN164" i="1"/>
  <c r="AN12" i="1"/>
  <c r="AN23" i="1"/>
  <c r="AN11" i="1"/>
  <c r="AN92" i="1"/>
  <c r="AN35" i="1"/>
  <c r="AN72" i="1"/>
  <c r="AN153" i="1"/>
  <c r="AN154" i="1"/>
  <c r="AN42" i="1"/>
  <c r="AN83" i="1"/>
  <c r="AN159" i="1"/>
  <c r="AN160" i="1"/>
  <c r="AN161" i="1"/>
  <c r="AN148" i="1"/>
  <c r="AN146" i="1"/>
  <c r="AN144" i="1"/>
  <c r="AN151" i="1"/>
  <c r="AN145" i="1"/>
  <c r="AN149" i="1"/>
  <c r="AN147" i="1"/>
  <c r="AN150" i="1"/>
  <c r="AN96" i="1"/>
  <c r="AN100" i="1"/>
  <c r="AN99" i="1"/>
  <c r="AN97" i="1"/>
  <c r="AN98" i="1"/>
  <c r="AN156" i="1"/>
  <c r="AN155" i="1"/>
  <c r="AN20" i="1"/>
  <c r="AN90" i="1"/>
  <c r="AN16" i="1"/>
  <c r="BI16" i="1" s="1"/>
  <c r="AN19" i="1"/>
  <c r="AN127" i="1"/>
  <c r="AN22" i="1"/>
  <c r="AN18" i="1"/>
  <c r="AN39" i="1"/>
  <c r="AN21" i="1"/>
  <c r="AN165" i="1"/>
  <c r="AN125" i="1"/>
  <c r="BI125" i="1" s="1"/>
  <c r="AN124" i="1"/>
  <c r="AN133" i="1"/>
  <c r="AN129" i="1"/>
  <c r="AN132" i="1"/>
  <c r="AN121" i="1"/>
  <c r="AN123" i="1"/>
  <c r="BF103" i="1"/>
  <c r="BF102" i="1"/>
  <c r="BF54" i="1"/>
  <c r="BF43" i="1"/>
  <c r="BF80" i="1"/>
  <c r="BF28" i="1"/>
  <c r="BF79" i="1"/>
  <c r="BF120" i="1"/>
  <c r="BF27" i="1"/>
  <c r="BF77" i="1"/>
  <c r="BF76" i="1"/>
  <c r="BF48" i="1"/>
  <c r="BF117" i="1"/>
  <c r="BF67" i="1"/>
  <c r="BF41" i="1"/>
  <c r="BF30" i="1"/>
  <c r="BF50" i="1"/>
  <c r="BF118" i="1"/>
  <c r="BF111" i="1"/>
  <c r="BF75" i="1"/>
  <c r="BF52" i="1"/>
  <c r="BF143" i="1"/>
  <c r="BF84" i="1"/>
  <c r="BF47" i="1"/>
  <c r="BF36" i="1"/>
  <c r="BF45" i="1"/>
  <c r="BF46" i="1"/>
  <c r="BF25" i="1"/>
  <c r="BF17" i="1"/>
  <c r="BF119" i="1"/>
  <c r="BF162" i="1"/>
  <c r="BF26" i="1"/>
  <c r="BF163" i="1"/>
  <c r="BF95" i="1"/>
  <c r="BF137" i="1"/>
  <c r="BF122" i="1"/>
  <c r="BF31" i="1"/>
  <c r="BF135" i="1"/>
  <c r="BF134" i="1"/>
  <c r="BF49" i="1"/>
  <c r="BF157" i="1"/>
  <c r="BO103" i="1"/>
  <c r="BN103" i="1" s="1"/>
  <c r="BO102" i="1"/>
  <c r="BN102" i="1" s="1"/>
  <c r="BO54" i="1"/>
  <c r="BN54" i="1" s="1"/>
  <c r="BO43" i="1"/>
  <c r="BN43" i="1" s="1"/>
  <c r="BO80" i="1"/>
  <c r="BN80" i="1" s="1"/>
  <c r="BO28" i="1"/>
  <c r="BN28" i="1" s="1"/>
  <c r="BO79" i="1"/>
  <c r="BN79" i="1" s="1"/>
  <c r="BO120" i="1"/>
  <c r="BN120" i="1" s="1"/>
  <c r="BO27" i="1"/>
  <c r="BN27" i="1" s="1"/>
  <c r="BO77" i="1"/>
  <c r="BN77" i="1" s="1"/>
  <c r="BO76" i="1"/>
  <c r="BN76" i="1" s="1"/>
  <c r="BO48" i="1"/>
  <c r="BN48" i="1" s="1"/>
  <c r="BO117" i="1"/>
  <c r="BN117" i="1" s="1"/>
  <c r="BO67" i="1"/>
  <c r="BN67" i="1" s="1"/>
  <c r="BO41" i="1"/>
  <c r="BN41" i="1" s="1"/>
  <c r="BO30" i="1"/>
  <c r="BN30" i="1" s="1"/>
  <c r="BO50" i="1"/>
  <c r="BN50" i="1" s="1"/>
  <c r="BO118" i="1"/>
  <c r="BN118" i="1" s="1"/>
  <c r="BO111" i="1"/>
  <c r="BN111" i="1" s="1"/>
  <c r="BO75" i="1"/>
  <c r="BN75" i="1" s="1"/>
  <c r="BO52" i="1"/>
  <c r="BN52" i="1" s="1"/>
  <c r="BO143" i="1"/>
  <c r="BN143" i="1" s="1"/>
  <c r="BO84" i="1"/>
  <c r="BN84" i="1" s="1"/>
  <c r="BO47" i="1"/>
  <c r="BN47" i="1" s="1"/>
  <c r="BO36" i="1"/>
  <c r="BN36" i="1" s="1"/>
  <c r="BO45" i="1"/>
  <c r="BN45" i="1" s="1"/>
  <c r="BO46" i="1"/>
  <c r="BN46" i="1" s="1"/>
  <c r="BO25" i="1"/>
  <c r="BN25" i="1" s="1"/>
  <c r="BO17" i="1"/>
  <c r="BN17" i="1" s="1"/>
  <c r="BO119" i="1"/>
  <c r="BN119" i="1" s="1"/>
  <c r="BO162" i="1"/>
  <c r="BN162" i="1" s="1"/>
  <c r="BO26" i="1"/>
  <c r="BN26" i="1" s="1"/>
  <c r="BO163" i="1"/>
  <c r="BN163" i="1" s="1"/>
  <c r="BO95" i="1"/>
  <c r="BN95" i="1" s="1"/>
  <c r="BO137" i="1"/>
  <c r="BN137" i="1" s="1"/>
  <c r="BO122" i="1"/>
  <c r="BN122" i="1" s="1"/>
  <c r="BO31" i="1"/>
  <c r="BN31" i="1" s="1"/>
  <c r="BO135" i="1"/>
  <c r="BN135" i="1" s="1"/>
  <c r="BO134" i="1"/>
  <c r="BN134" i="1" s="1"/>
  <c r="BO49" i="1"/>
  <c r="BN49" i="1" s="1"/>
  <c r="BG157" i="1"/>
  <c r="BH157" i="1" s="1"/>
  <c r="BG103" i="1"/>
  <c r="BG102" i="1"/>
  <c r="BG54" i="1"/>
  <c r="BH54" i="1" s="1"/>
  <c r="BG43" i="1"/>
  <c r="BG80" i="1"/>
  <c r="BG28" i="1"/>
  <c r="BG79" i="1"/>
  <c r="BG120" i="1"/>
  <c r="BG27" i="1"/>
  <c r="BG77" i="1"/>
  <c r="BG76" i="1"/>
  <c r="BG48" i="1"/>
  <c r="BG117" i="1"/>
  <c r="BG67" i="1"/>
  <c r="BG41" i="1"/>
  <c r="BG30" i="1"/>
  <c r="BG50" i="1"/>
  <c r="BG118" i="1"/>
  <c r="BG111" i="1"/>
  <c r="BG75" i="1"/>
  <c r="BG52" i="1"/>
  <c r="BG143" i="1"/>
  <c r="BG84" i="1"/>
  <c r="BG47" i="1"/>
  <c r="BG36" i="1"/>
  <c r="BG45" i="1"/>
  <c r="BG46" i="1"/>
  <c r="BG25" i="1"/>
  <c r="BG17" i="1"/>
  <c r="BG119" i="1"/>
  <c r="BG162" i="1"/>
  <c r="BG26" i="1"/>
  <c r="BG163" i="1"/>
  <c r="BG95" i="1"/>
  <c r="BG137" i="1"/>
  <c r="BG122" i="1"/>
  <c r="BG31" i="1"/>
  <c r="BG135" i="1"/>
  <c r="BG134" i="1"/>
  <c r="BG49" i="1"/>
  <c r="BC111" i="1"/>
  <c r="BC52" i="1"/>
  <c r="BC84" i="1"/>
  <c r="BC47" i="1"/>
  <c r="BC36" i="1"/>
  <c r="BC45" i="1"/>
  <c r="BC46" i="1"/>
  <c r="BC26" i="1"/>
  <c r="BC137" i="1"/>
  <c r="BC31" i="1"/>
  <c r="BB103" i="1"/>
  <c r="BC103" i="1" s="1"/>
  <c r="BB102" i="1"/>
  <c r="BC102" i="1" s="1"/>
  <c r="BB54" i="1"/>
  <c r="BC54" i="1" s="1"/>
  <c r="BB43" i="1"/>
  <c r="BC43" i="1" s="1"/>
  <c r="BB80" i="1"/>
  <c r="BC80" i="1" s="1"/>
  <c r="BB28" i="1"/>
  <c r="BC28" i="1" s="1"/>
  <c r="BB79" i="1"/>
  <c r="BC79" i="1" s="1"/>
  <c r="BB120" i="1"/>
  <c r="BC120" i="1" s="1"/>
  <c r="BB27" i="1"/>
  <c r="BC27" i="1" s="1"/>
  <c r="BB77" i="1"/>
  <c r="BC77" i="1" s="1"/>
  <c r="BB76" i="1"/>
  <c r="BC76" i="1" s="1"/>
  <c r="BB48" i="1"/>
  <c r="BC48" i="1" s="1"/>
  <c r="BB117" i="1"/>
  <c r="BC117" i="1" s="1"/>
  <c r="BB67" i="1"/>
  <c r="BC67" i="1" s="1"/>
  <c r="BB41" i="1"/>
  <c r="BC41" i="1" s="1"/>
  <c r="BB30" i="1"/>
  <c r="BC30" i="1" s="1"/>
  <c r="BB50" i="1"/>
  <c r="BC50" i="1" s="1"/>
  <c r="BB118" i="1"/>
  <c r="BC118" i="1" s="1"/>
  <c r="BB111" i="1"/>
  <c r="BB75" i="1"/>
  <c r="BC75" i="1" s="1"/>
  <c r="BB52" i="1"/>
  <c r="BB143" i="1"/>
  <c r="BC143" i="1" s="1"/>
  <c r="BB84" i="1"/>
  <c r="BB47" i="1"/>
  <c r="BB36" i="1"/>
  <c r="BB45" i="1"/>
  <c r="BB46" i="1"/>
  <c r="BB25" i="1"/>
  <c r="BC25" i="1" s="1"/>
  <c r="BB17" i="1"/>
  <c r="BC17" i="1" s="1"/>
  <c r="BB119" i="1"/>
  <c r="BC119" i="1" s="1"/>
  <c r="BB162" i="1"/>
  <c r="BC162" i="1" s="1"/>
  <c r="BB26" i="1"/>
  <c r="BB163" i="1"/>
  <c r="BC163" i="1" s="1"/>
  <c r="BB95" i="1"/>
  <c r="BC95" i="1" s="1"/>
  <c r="BB137" i="1"/>
  <c r="BB122" i="1"/>
  <c r="BC122" i="1" s="1"/>
  <c r="BB31" i="1"/>
  <c r="BB135" i="1"/>
  <c r="BC135" i="1" s="1"/>
  <c r="BB134" i="1"/>
  <c r="BC134" i="1" s="1"/>
  <c r="BB49" i="1"/>
  <c r="BC49" i="1" s="1"/>
  <c r="BB157" i="1"/>
  <c r="BC157" i="1" s="1"/>
  <c r="AN103" i="1"/>
  <c r="AN102" i="1"/>
  <c r="AN54" i="1"/>
  <c r="AN43" i="1"/>
  <c r="AN80" i="1"/>
  <c r="AN28" i="1"/>
  <c r="AN79" i="1"/>
  <c r="AN120" i="1"/>
  <c r="AN27" i="1"/>
  <c r="AN77" i="1"/>
  <c r="AN76" i="1"/>
  <c r="AN48" i="1"/>
  <c r="AN117" i="1"/>
  <c r="AN67" i="1"/>
  <c r="AN41" i="1"/>
  <c r="AN30" i="1"/>
  <c r="AN50" i="1"/>
  <c r="AN118" i="1"/>
  <c r="AN111" i="1"/>
  <c r="AN75" i="1"/>
  <c r="AN52" i="1"/>
  <c r="AN143" i="1"/>
  <c r="AN84" i="1"/>
  <c r="AN47" i="1"/>
  <c r="AN36" i="1"/>
  <c r="AN45" i="1"/>
  <c r="AN46" i="1"/>
  <c r="AN25" i="1"/>
  <c r="AN17" i="1"/>
  <c r="AN119" i="1"/>
  <c r="AN162" i="1"/>
  <c r="AN26" i="1"/>
  <c r="AN163" i="1"/>
  <c r="AN95" i="1"/>
  <c r="AN137" i="1"/>
  <c r="AN122" i="1"/>
  <c r="AN31" i="1"/>
  <c r="AN135" i="1"/>
  <c r="AN134" i="1"/>
  <c r="AN49" i="1"/>
  <c r="AN157" i="1"/>
  <c r="BP7" i="1" l="1"/>
  <c r="BQ147" i="1"/>
  <c r="BQ162" i="1"/>
  <c r="BQ131" i="1"/>
  <c r="BQ26" i="1"/>
  <c r="BQ90" i="1"/>
  <c r="BQ73" i="1"/>
  <c r="BQ48" i="1"/>
  <c r="BQ146" i="1"/>
  <c r="BQ80" i="1"/>
  <c r="BQ103" i="1"/>
  <c r="BQ140" i="1"/>
  <c r="BQ154" i="1"/>
  <c r="BQ143" i="1"/>
  <c r="BQ54" i="1"/>
  <c r="BQ25" i="1"/>
  <c r="BQ85" i="1"/>
  <c r="BQ123" i="1"/>
  <c r="BQ130" i="1"/>
  <c r="BQ76" i="1"/>
  <c r="BQ36" i="1"/>
  <c r="BQ107" i="1"/>
  <c r="BQ84" i="1"/>
  <c r="BQ15" i="1"/>
  <c r="BQ128" i="1"/>
  <c r="BQ56" i="1"/>
  <c r="BQ50" i="1"/>
  <c r="BQ145" i="1"/>
  <c r="BQ79" i="1"/>
  <c r="BQ72" i="1"/>
  <c r="BQ119" i="1"/>
  <c r="BQ153" i="1"/>
  <c r="BQ112" i="1"/>
  <c r="BQ67" i="1"/>
  <c r="BQ41" i="1"/>
  <c r="BQ104" i="1"/>
  <c r="BQ13" i="1"/>
  <c r="BQ78" i="1"/>
  <c r="BQ129" i="1"/>
  <c r="BQ18" i="1"/>
  <c r="BQ35" i="1"/>
  <c r="BQ12" i="1"/>
  <c r="BQ138" i="1"/>
  <c r="BQ11" i="1"/>
  <c r="BQ105" i="1"/>
  <c r="BQ100" i="1"/>
  <c r="BQ126" i="1"/>
  <c r="BQ62" i="1"/>
  <c r="BQ144" i="1"/>
  <c r="BQ71" i="1"/>
  <c r="BQ161" i="1"/>
  <c r="BQ75" i="1"/>
  <c r="BQ111" i="1"/>
  <c r="BQ122" i="1"/>
  <c r="BQ117" i="1"/>
  <c r="BQ74" i="1"/>
  <c r="BQ125" i="1"/>
  <c r="BQ29" i="1"/>
  <c r="BQ95" i="1"/>
  <c r="BQ136" i="1"/>
  <c r="BQ9" i="1"/>
  <c r="BQ52" i="1"/>
  <c r="BQ65" i="1"/>
  <c r="BQ17" i="1"/>
  <c r="BQ94" i="1"/>
  <c r="BQ51" i="1"/>
  <c r="BQ114" i="1"/>
  <c r="BQ20" i="1"/>
  <c r="BQ106" i="1"/>
  <c r="BQ33" i="1"/>
  <c r="BQ34" i="1"/>
  <c r="BQ98" i="1"/>
  <c r="BQ43" i="1"/>
  <c r="BQ150" i="1"/>
  <c r="BQ60" i="1"/>
  <c r="BQ118" i="1"/>
  <c r="BQ159" i="1"/>
  <c r="BQ89" i="1"/>
  <c r="BQ134" i="1"/>
  <c r="BQ121" i="1"/>
  <c r="BQ156" i="1"/>
  <c r="BQ58" i="1"/>
  <c r="BQ102" i="1"/>
  <c r="BQ8" i="1"/>
  <c r="BQ19" i="1"/>
  <c r="BQ165" i="1"/>
  <c r="BQ49" i="1"/>
  <c r="BQ44" i="1"/>
  <c r="BQ91" i="1"/>
  <c r="BQ27" i="1"/>
  <c r="BQ22" i="1"/>
  <c r="BQ113" i="1"/>
  <c r="BQ53" i="1"/>
  <c r="BQ68" i="1"/>
  <c r="BQ86" i="1"/>
  <c r="BQ132" i="1"/>
  <c r="BQ45" i="1"/>
  <c r="BQ99" i="1"/>
  <c r="BQ151" i="1"/>
  <c r="BQ70" i="1"/>
  <c r="BQ101" i="1"/>
  <c r="BQ66" i="1"/>
  <c r="BQ24" i="1"/>
  <c r="BQ30" i="1"/>
  <c r="BQ124" i="1"/>
  <c r="BQ39" i="1"/>
  <c r="BQ38" i="1"/>
  <c r="BQ10" i="1"/>
  <c r="BQ137" i="1"/>
  <c r="BQ23" i="1"/>
  <c r="BQ97" i="1"/>
  <c r="BQ157" i="1"/>
  <c r="BQ149" i="1"/>
  <c r="BQ59" i="1"/>
  <c r="BQ92" i="1"/>
  <c r="BQ163" i="1"/>
  <c r="BQ158" i="1"/>
  <c r="BQ83" i="1"/>
  <c r="BQ116" i="1"/>
  <c r="BQ155" i="1"/>
  <c r="BQ37" i="1"/>
  <c r="BQ88" i="1"/>
  <c r="BQ7" i="1"/>
  <c r="BQ42" i="1"/>
  <c r="BQ152" i="1"/>
  <c r="BQ47" i="1"/>
  <c r="BQ110" i="1"/>
  <c r="BQ142" i="1"/>
  <c r="BQ133" i="1"/>
  <c r="BQ14" i="1"/>
  <c r="BQ127" i="1"/>
  <c r="BQ81" i="1"/>
  <c r="BQ77" i="1"/>
  <c r="BQ108" i="1"/>
  <c r="BQ55" i="1"/>
  <c r="BQ61" i="1"/>
  <c r="BQ160" i="1"/>
  <c r="BQ135" i="1"/>
  <c r="BQ139" i="1"/>
  <c r="BQ28" i="1"/>
  <c r="BQ16" i="1"/>
  <c r="BQ96" i="1"/>
  <c r="BQ40" i="1"/>
  <c r="BQ148" i="1"/>
  <c r="BQ93" i="1"/>
  <c r="BQ69" i="1"/>
  <c r="BQ57" i="1"/>
  <c r="BQ64" i="1"/>
  <c r="BQ63" i="1"/>
  <c r="BQ115" i="1"/>
  <c r="BQ31" i="1"/>
  <c r="BQ82" i="1"/>
  <c r="BQ87" i="1"/>
  <c r="BQ6" i="1"/>
  <c r="BQ120" i="1"/>
  <c r="BQ164" i="1"/>
  <c r="BQ46" i="1"/>
  <c r="BQ109" i="1"/>
  <c r="BQ141" i="1"/>
  <c r="BQ32" i="1"/>
  <c r="BQ21" i="1"/>
  <c r="BP5" i="1"/>
  <c r="BG34" i="4"/>
  <c r="BL34" i="4" s="1"/>
  <c r="BP113" i="1"/>
  <c r="BP53" i="1"/>
  <c r="BP51" i="1"/>
  <c r="BP106" i="1"/>
  <c r="BP45" i="1"/>
  <c r="BP90" i="1"/>
  <c r="BP73" i="1"/>
  <c r="BP48" i="1"/>
  <c r="BP146" i="1"/>
  <c r="BP80" i="1"/>
  <c r="BP103" i="1"/>
  <c r="BP140" i="1"/>
  <c r="BP154" i="1"/>
  <c r="BP143" i="1"/>
  <c r="BP54" i="1"/>
  <c r="BP25" i="1"/>
  <c r="BP105" i="1"/>
  <c r="BP85" i="1"/>
  <c r="BP123" i="1"/>
  <c r="BP130" i="1"/>
  <c r="BP76" i="1"/>
  <c r="BP36" i="1"/>
  <c r="BP107" i="1"/>
  <c r="BP84" i="1"/>
  <c r="BP15" i="1"/>
  <c r="BP94" i="1"/>
  <c r="BP77" i="1"/>
  <c r="BP50" i="1"/>
  <c r="BP112" i="1"/>
  <c r="BP41" i="1"/>
  <c r="BP104" i="1"/>
  <c r="BP129" i="1"/>
  <c r="BP18" i="1"/>
  <c r="BP35" i="1"/>
  <c r="BP12" i="1"/>
  <c r="BP11" i="1"/>
  <c r="BP100" i="1"/>
  <c r="BP126" i="1"/>
  <c r="BP62" i="1"/>
  <c r="BP144" i="1"/>
  <c r="BP71" i="1"/>
  <c r="BP161" i="1"/>
  <c r="BP75" i="1"/>
  <c r="BP111" i="1"/>
  <c r="BP122" i="1"/>
  <c r="BP117" i="1"/>
  <c r="BP74" i="1"/>
  <c r="BP125" i="1"/>
  <c r="BP29" i="1"/>
  <c r="BP95" i="1"/>
  <c r="BP136" i="1"/>
  <c r="BP9" i="1"/>
  <c r="BP52" i="1"/>
  <c r="BP65" i="1"/>
  <c r="BP17" i="1"/>
  <c r="BP127" i="1"/>
  <c r="BP162" i="1"/>
  <c r="BP114" i="1"/>
  <c r="BP108" i="1"/>
  <c r="BP79" i="1"/>
  <c r="BP138" i="1"/>
  <c r="BP99" i="1"/>
  <c r="BP55" i="1"/>
  <c r="BP151" i="1"/>
  <c r="BP61" i="1"/>
  <c r="BP70" i="1"/>
  <c r="BP160" i="1"/>
  <c r="BP101" i="1"/>
  <c r="BP135" i="1"/>
  <c r="BP66" i="1"/>
  <c r="BP24" i="1"/>
  <c r="BP30" i="1"/>
  <c r="BP124" i="1"/>
  <c r="BP39" i="1"/>
  <c r="BP38" i="1"/>
  <c r="BP10" i="1"/>
  <c r="BP139" i="1"/>
  <c r="BP137" i="1"/>
  <c r="BP34" i="1"/>
  <c r="BP28" i="1"/>
  <c r="BP23" i="1"/>
  <c r="BP147" i="1"/>
  <c r="BP81" i="1"/>
  <c r="BP20" i="1"/>
  <c r="BP33" i="1"/>
  <c r="BP145" i="1"/>
  <c r="BP153" i="1"/>
  <c r="BP78" i="1"/>
  <c r="BP98" i="1"/>
  <c r="BP43" i="1"/>
  <c r="BP150" i="1"/>
  <c r="BP60" i="1"/>
  <c r="BP118" i="1"/>
  <c r="BP159" i="1"/>
  <c r="BP89" i="1"/>
  <c r="BP134" i="1"/>
  <c r="BP121" i="1"/>
  <c r="BP156" i="1"/>
  <c r="BP58" i="1"/>
  <c r="BP102" i="1"/>
  <c r="BP8" i="1"/>
  <c r="BP19" i="1"/>
  <c r="BP165" i="1"/>
  <c r="BP49" i="1"/>
  <c r="BP44" i="1"/>
  <c r="BP91" i="1"/>
  <c r="BP27" i="1"/>
  <c r="BP22" i="1"/>
  <c r="BP68" i="1"/>
  <c r="BP131" i="1"/>
  <c r="BP128" i="1"/>
  <c r="BP72" i="1"/>
  <c r="BP67" i="1"/>
  <c r="BP13" i="1"/>
  <c r="BP97" i="1"/>
  <c r="BP157" i="1"/>
  <c r="BP149" i="1"/>
  <c r="BP59" i="1"/>
  <c r="BP92" i="1"/>
  <c r="BP163" i="1"/>
  <c r="BP158" i="1"/>
  <c r="BP83" i="1"/>
  <c r="BP116" i="1"/>
  <c r="BP155" i="1"/>
  <c r="BP37" i="1"/>
  <c r="BP88" i="1"/>
  <c r="BP42" i="1"/>
  <c r="BP152" i="1"/>
  <c r="BP47" i="1"/>
  <c r="BP110" i="1"/>
  <c r="BP142" i="1"/>
  <c r="BP133" i="1"/>
  <c r="BP14" i="1"/>
  <c r="BP86" i="1"/>
  <c r="BP132" i="1"/>
  <c r="BP26" i="1"/>
  <c r="BP56" i="1"/>
  <c r="BP119" i="1"/>
  <c r="BP16" i="1"/>
  <c r="BP96" i="1"/>
  <c r="BP40" i="1"/>
  <c r="BP148" i="1"/>
  <c r="BP93" i="1"/>
  <c r="BP69" i="1"/>
  <c r="BP57" i="1"/>
  <c r="BP64" i="1"/>
  <c r="BP63" i="1"/>
  <c r="BP115" i="1"/>
  <c r="BP31" i="1"/>
  <c r="BP82" i="1"/>
  <c r="BP87" i="1"/>
  <c r="BP6" i="1"/>
  <c r="BP120" i="1"/>
  <c r="BP164" i="1"/>
  <c r="BP46" i="1"/>
  <c r="BP109" i="1"/>
  <c r="BP141" i="1"/>
  <c r="BP32" i="1"/>
  <c r="BP21" i="1"/>
  <c r="BI132" i="1"/>
  <c r="BH122" i="1"/>
  <c r="BH75" i="1"/>
  <c r="BH48" i="1"/>
  <c r="BH25" i="1"/>
  <c r="BH43" i="1"/>
  <c r="BH46" i="1"/>
  <c r="BH95" i="1"/>
  <c r="BH45" i="1"/>
  <c r="BH118" i="1"/>
  <c r="BH77" i="1"/>
  <c r="BH102" i="1"/>
  <c r="BH133" i="1"/>
  <c r="BH127" i="1"/>
  <c r="BH98" i="1"/>
  <c r="BH145" i="1"/>
  <c r="BH83" i="1"/>
  <c r="BH23" i="1"/>
  <c r="BH69" i="1"/>
  <c r="BH126" i="1"/>
  <c r="BH141" i="1"/>
  <c r="BH44" i="1"/>
  <c r="BH130" i="1"/>
  <c r="BH7" i="1"/>
  <c r="BH14" i="1"/>
  <c r="BH86" i="1"/>
  <c r="BH18" i="1"/>
  <c r="BH111" i="1"/>
  <c r="BH163" i="1"/>
  <c r="BH36" i="1"/>
  <c r="BH50" i="1"/>
  <c r="BH27" i="1"/>
  <c r="BH103" i="1"/>
  <c r="BH124" i="1"/>
  <c r="BH19" i="1"/>
  <c r="BH97" i="1"/>
  <c r="BH151" i="1"/>
  <c r="BH42" i="1"/>
  <c r="BH12" i="1"/>
  <c r="BH70" i="1"/>
  <c r="BH29" i="1"/>
  <c r="BH142" i="1"/>
  <c r="BH9" i="1"/>
  <c r="BH131" i="1"/>
  <c r="BH5" i="1"/>
  <c r="BH93" i="1"/>
  <c r="BH81" i="1"/>
  <c r="BH87" i="1"/>
  <c r="BH155" i="1"/>
  <c r="BH160" i="1"/>
  <c r="BH92" i="1"/>
  <c r="BH59" i="1"/>
  <c r="BH34" i="1"/>
  <c r="BH58" i="1"/>
  <c r="BH114" i="1"/>
  <c r="BH8" i="1"/>
  <c r="BH51" i="1"/>
  <c r="BH64" i="1"/>
  <c r="BH88" i="1"/>
  <c r="BH76" i="1"/>
  <c r="BH22" i="1"/>
  <c r="BH112" i="1"/>
  <c r="BH116" i="1"/>
  <c r="BH49" i="1"/>
  <c r="BH26" i="1"/>
  <c r="BH47" i="1"/>
  <c r="BH30" i="1"/>
  <c r="BH120" i="1"/>
  <c r="BH125" i="1"/>
  <c r="BH16" i="1"/>
  <c r="BH99" i="1"/>
  <c r="BH144" i="1"/>
  <c r="BH154" i="1"/>
  <c r="BH164" i="1"/>
  <c r="BH68" i="1"/>
  <c r="BH82" i="1"/>
  <c r="BH158" i="1"/>
  <c r="BH101" i="1"/>
  <c r="BH40" i="1"/>
  <c r="BH109" i="1"/>
  <c r="BH78" i="1"/>
  <c r="BH38" i="1"/>
  <c r="BH15" i="1"/>
  <c r="BH132" i="1"/>
  <c r="BH105" i="1"/>
  <c r="BH156" i="1"/>
  <c r="BH11" i="1"/>
  <c r="BH61" i="1"/>
  <c r="BH33" i="1"/>
  <c r="BH6" i="1"/>
  <c r="BH32" i="1"/>
  <c r="BH57" i="1"/>
  <c r="BH85" i="1"/>
  <c r="BH162" i="1"/>
  <c r="BH79" i="1"/>
  <c r="BH165" i="1"/>
  <c r="BH113" i="1"/>
  <c r="BH100" i="1"/>
  <c r="BH146" i="1"/>
  <c r="BH153" i="1"/>
  <c r="BH94" i="1"/>
  <c r="BH71" i="1"/>
  <c r="BH37" i="1"/>
  <c r="BH73" i="1"/>
  <c r="BH91" i="1"/>
  <c r="BH108" i="1"/>
  <c r="BH55" i="1"/>
  <c r="BH10" i="1"/>
  <c r="BH89" i="1"/>
  <c r="BH137" i="1"/>
  <c r="BH129" i="1"/>
  <c r="BH159" i="1"/>
  <c r="BH136" i="1"/>
  <c r="BH134" i="1"/>
  <c r="BH84" i="1"/>
  <c r="BH41" i="1"/>
  <c r="BH135" i="1"/>
  <c r="BH119" i="1"/>
  <c r="BH143" i="1"/>
  <c r="BH67" i="1"/>
  <c r="BH28" i="1"/>
  <c r="BH21" i="1"/>
  <c r="BH90" i="1"/>
  <c r="BH96" i="1"/>
  <c r="BH148" i="1"/>
  <c r="BH72" i="1"/>
  <c r="BH106" i="1"/>
  <c r="BH62" i="1"/>
  <c r="BH152" i="1"/>
  <c r="BH139" i="1"/>
  <c r="BH115" i="1"/>
  <c r="BH65" i="1"/>
  <c r="BH110" i="1"/>
  <c r="BH56" i="1"/>
  <c r="BH13" i="1"/>
  <c r="BH147" i="1"/>
  <c r="BH149" i="1"/>
  <c r="BH31" i="1"/>
  <c r="BH17" i="1"/>
  <c r="BH52" i="1"/>
  <c r="BH117" i="1"/>
  <c r="BH80" i="1"/>
  <c r="BH121" i="1"/>
  <c r="BH39" i="1"/>
  <c r="BH20" i="1"/>
  <c r="BH150" i="1"/>
  <c r="BH161" i="1"/>
  <c r="BH35" i="1"/>
  <c r="BH104" i="1"/>
  <c r="BH60" i="1"/>
  <c r="BH138" i="1"/>
  <c r="BH74" i="1"/>
  <c r="BH128" i="1"/>
  <c r="BH53" i="1"/>
  <c r="BH107" i="1"/>
  <c r="BH63" i="1"/>
  <c r="BH140" i="1"/>
  <c r="BG14" i="4"/>
  <c r="BI23" i="1"/>
  <c r="BI69" i="1"/>
  <c r="BI130" i="1"/>
  <c r="BI39" i="1"/>
  <c r="BI90" i="1"/>
  <c r="BI124" i="1"/>
  <c r="BI19" i="1"/>
  <c r="BI133" i="1"/>
  <c r="BI83" i="1"/>
  <c r="BI141" i="1"/>
  <c r="BI155" i="1"/>
  <c r="BI110" i="1"/>
  <c r="BI56" i="1"/>
  <c r="BI13" i="1"/>
  <c r="BI49" i="1"/>
  <c r="BI47" i="1"/>
  <c r="BI30" i="1"/>
  <c r="BI120" i="1"/>
  <c r="BI100" i="1"/>
  <c r="BI92" i="1"/>
  <c r="BI25" i="1"/>
  <c r="BI98" i="1"/>
  <c r="BI145" i="1"/>
  <c r="BI58" i="1"/>
  <c r="BI137" i="1"/>
  <c r="BI123" i="1"/>
  <c r="BI151" i="1"/>
  <c r="BI126" i="1"/>
  <c r="BI57" i="1"/>
  <c r="BI121" i="1"/>
  <c r="BI21" i="1"/>
  <c r="BI99" i="1"/>
  <c r="BI29" i="1"/>
  <c r="BI44" i="1"/>
  <c r="BI7" i="1"/>
  <c r="BI24" i="1"/>
  <c r="BI14" i="1"/>
  <c r="BI18" i="1"/>
  <c r="BI96" i="1"/>
  <c r="BI148" i="1"/>
  <c r="BI71" i="1"/>
  <c r="BI72" i="1"/>
  <c r="BI106" i="1"/>
  <c r="BI62" i="1"/>
  <c r="BI152" i="1"/>
  <c r="BI127" i="1"/>
  <c r="BI139" i="1"/>
  <c r="BI115" i="1"/>
  <c r="BI65" i="1"/>
  <c r="BI75" i="1"/>
  <c r="BI43" i="1"/>
  <c r="BI95" i="1"/>
  <c r="BI54" i="1"/>
  <c r="BI144" i="1"/>
  <c r="BI11" i="1"/>
  <c r="BI104" i="1"/>
  <c r="BI82" i="1"/>
  <c r="BI136" i="1"/>
  <c r="BI128" i="1"/>
  <c r="BI109" i="1"/>
  <c r="BI93" i="1"/>
  <c r="BI88" i="1"/>
  <c r="BI48" i="1"/>
  <c r="BI77" i="1"/>
  <c r="BI156" i="1"/>
  <c r="BI146" i="1"/>
  <c r="BI42" i="1"/>
  <c r="BI105" i="1"/>
  <c r="BI37" i="1"/>
  <c r="BI142" i="1"/>
  <c r="BI114" i="1"/>
  <c r="BI108" i="1"/>
  <c r="BI78" i="1"/>
  <c r="BI85" i="1"/>
  <c r="BI26" i="1"/>
  <c r="BI27" i="1"/>
  <c r="BI150" i="1"/>
  <c r="BI154" i="1"/>
  <c r="BI112" i="1"/>
  <c r="BI60" i="1"/>
  <c r="BI158" i="1"/>
  <c r="BI116" i="1"/>
  <c r="BI53" i="1"/>
  <c r="BI55" i="1"/>
  <c r="BI81" i="1"/>
  <c r="BI86" i="1"/>
  <c r="BI157" i="1"/>
  <c r="BI113" i="1"/>
  <c r="BI147" i="1"/>
  <c r="BI153" i="1"/>
  <c r="BI12" i="1"/>
  <c r="BI59" i="1"/>
  <c r="BI66" i="1"/>
  <c r="BI9" i="1"/>
  <c r="BI8" i="1"/>
  <c r="BI38" i="1"/>
  <c r="BI87" i="1"/>
  <c r="BI84" i="1"/>
  <c r="BI22" i="1"/>
  <c r="BI97" i="1"/>
  <c r="BI149" i="1"/>
  <c r="BI161" i="1"/>
  <c r="BI164" i="1"/>
  <c r="BI61" i="1"/>
  <c r="BI138" i="1"/>
  <c r="BI101" i="1"/>
  <c r="BI6" i="1"/>
  <c r="BI107" i="1"/>
  <c r="BI10" i="1"/>
  <c r="BI15" i="1"/>
  <c r="BI17" i="1"/>
  <c r="BI143" i="1"/>
  <c r="BI165" i="1"/>
  <c r="BI160" i="1"/>
  <c r="BI94" i="1"/>
  <c r="BI70" i="1"/>
  <c r="BI34" i="1"/>
  <c r="BI73" i="1"/>
  <c r="BI131" i="1"/>
  <c r="BI51" i="1"/>
  <c r="BI63" i="1"/>
  <c r="BI122" i="1"/>
  <c r="BI52" i="1"/>
  <c r="BI129" i="1"/>
  <c r="BI20" i="1"/>
  <c r="BI159" i="1"/>
  <c r="BI35" i="1"/>
  <c r="BI68" i="1"/>
  <c r="BI33" i="1"/>
  <c r="BI74" i="1"/>
  <c r="BI40" i="1"/>
  <c r="BI32" i="1"/>
  <c r="BI140" i="1"/>
  <c r="BI91" i="1"/>
  <c r="BI5" i="1"/>
  <c r="BI64" i="1"/>
  <c r="BI89" i="1"/>
  <c r="BI163" i="1"/>
  <c r="BI46" i="1"/>
  <c r="BI67" i="1"/>
  <c r="BI134" i="1"/>
  <c r="BI45" i="1"/>
  <c r="BI117" i="1"/>
  <c r="BI79" i="1"/>
  <c r="BI135" i="1"/>
  <c r="BI36" i="1"/>
  <c r="BI111" i="1"/>
  <c r="BI28" i="1"/>
  <c r="BI41" i="1"/>
  <c r="BI31" i="1"/>
  <c r="BI162" i="1"/>
  <c r="BI118" i="1"/>
  <c r="BI80" i="1"/>
  <c r="BI119" i="1"/>
  <c r="BI50" i="1"/>
  <c r="BI76" i="1"/>
  <c r="BG16" i="4" l="1"/>
  <c r="BL16" i="4" s="1"/>
  <c r="BL14" i="4"/>
  <c r="BG12" i="4"/>
  <c r="BG28" i="4"/>
  <c r="BG20" i="4"/>
  <c r="BG10" i="4"/>
  <c r="BG8" i="4"/>
  <c r="BL8" i="4" s="1"/>
  <c r="BG17" i="4"/>
  <c r="BL17" i="4" s="1"/>
  <c r="BG18" i="4"/>
  <c r="BL18" i="4" s="1"/>
  <c r="BG30" i="4"/>
  <c r="BL30" i="4" s="1"/>
  <c r="BG31" i="4"/>
  <c r="BL31" i="4" s="1"/>
  <c r="BG19" i="4"/>
  <c r="BL19" i="4" s="1"/>
  <c r="BG25" i="4"/>
  <c r="BL25" i="4" s="1"/>
  <c r="BG35" i="4"/>
  <c r="BL35" i="4" s="1"/>
  <c r="BG33" i="4"/>
  <c r="BL33" i="4" s="1"/>
  <c r="BG7" i="4"/>
  <c r="BL7" i="4" s="1"/>
  <c r="BG22" i="4"/>
  <c r="BL22" i="4" s="1"/>
  <c r="BG5" i="4"/>
  <c r="BL5" i="4" s="1"/>
  <c r="BG39" i="4"/>
  <c r="BL39" i="4" s="1"/>
  <c r="BG29" i="4"/>
  <c r="BL29" i="4" s="1"/>
  <c r="BG32" i="4"/>
  <c r="BL32" i="4" s="1"/>
  <c r="BG6" i="4"/>
  <c r="BL6" i="4" s="1"/>
  <c r="BG24" i="4"/>
  <c r="BL24" i="4" s="1"/>
  <c r="BG11" i="4"/>
  <c r="BL11" i="4" s="1"/>
  <c r="BG38" i="4"/>
  <c r="BL38" i="4" s="1"/>
  <c r="BG23" i="4"/>
  <c r="BL23" i="4" s="1"/>
  <c r="BG26" i="4"/>
  <c r="BL26" i="4" s="1"/>
  <c r="BG27" i="4"/>
  <c r="BL27" i="4" s="1"/>
  <c r="BG37" i="4"/>
  <c r="BL37" i="4" s="1"/>
  <c r="BG36" i="4"/>
  <c r="BL36" i="4" s="1"/>
  <c r="BG9" i="4"/>
  <c r="BL9" i="4" s="1"/>
  <c r="BG15" i="4"/>
  <c r="BL15" i="4" s="1"/>
  <c r="BG13" i="4"/>
  <c r="BL13" i="4" s="1"/>
  <c r="BG21" i="4"/>
  <c r="BL21" i="4" s="1"/>
  <c r="BJ120" i="1"/>
  <c r="BJ118" i="1"/>
  <c r="BJ50" i="1"/>
  <c r="BJ111" i="1"/>
  <c r="BJ46" i="1"/>
  <c r="BJ20" i="1"/>
  <c r="BJ63" i="1"/>
  <c r="BJ165" i="1"/>
  <c r="BJ143" i="1"/>
  <c r="BJ15" i="1"/>
  <c r="BJ161" i="1"/>
  <c r="BJ84" i="1"/>
  <c r="BJ38" i="1"/>
  <c r="BJ113" i="1"/>
  <c r="BJ112" i="1"/>
  <c r="BJ27" i="1"/>
  <c r="BJ85" i="1"/>
  <c r="BJ146" i="1"/>
  <c r="BJ136" i="1"/>
  <c r="BJ43" i="1"/>
  <c r="BJ71" i="1"/>
  <c r="BJ130" i="1"/>
  <c r="BJ21" i="1"/>
  <c r="BJ145" i="1"/>
  <c r="BJ19" i="1"/>
  <c r="BJ119" i="1"/>
  <c r="BJ36" i="1"/>
  <c r="BJ163" i="1"/>
  <c r="BJ32" i="1"/>
  <c r="BJ129" i="1"/>
  <c r="BJ51" i="1"/>
  <c r="BJ17" i="1"/>
  <c r="BJ10" i="1"/>
  <c r="BJ149" i="1"/>
  <c r="BJ8" i="1"/>
  <c r="BJ86" i="1"/>
  <c r="BJ154" i="1"/>
  <c r="BJ26" i="1"/>
  <c r="BJ78" i="1"/>
  <c r="BJ156" i="1"/>
  <c r="BJ82" i="1"/>
  <c r="BJ75" i="1"/>
  <c r="BJ148" i="1"/>
  <c r="BJ69" i="1"/>
  <c r="BJ121" i="1"/>
  <c r="BJ98" i="1"/>
  <c r="BJ13" i="1"/>
  <c r="BJ80" i="1"/>
  <c r="BJ135" i="1"/>
  <c r="BJ89" i="1"/>
  <c r="BJ40" i="1"/>
  <c r="BJ131" i="1"/>
  <c r="BJ107" i="1"/>
  <c r="BJ97" i="1"/>
  <c r="BJ9" i="1"/>
  <c r="BJ81" i="1"/>
  <c r="BJ150" i="1"/>
  <c r="BJ108" i="1"/>
  <c r="BJ104" i="1"/>
  <c r="BJ95" i="1"/>
  <c r="BJ152" i="1"/>
  <c r="BJ96" i="1"/>
  <c r="BJ23" i="1"/>
  <c r="BJ57" i="1"/>
  <c r="BJ25" i="1"/>
  <c r="BJ56" i="1"/>
  <c r="BJ79" i="1"/>
  <c r="BJ64" i="1"/>
  <c r="BJ74" i="1"/>
  <c r="BJ73" i="1"/>
  <c r="BJ6" i="1"/>
  <c r="BJ22" i="1"/>
  <c r="BJ55" i="1"/>
  <c r="BJ114" i="1"/>
  <c r="BJ48" i="1"/>
  <c r="BJ11" i="1"/>
  <c r="BJ58" i="1"/>
  <c r="BJ62" i="1"/>
  <c r="BJ18" i="1"/>
  <c r="BJ14" i="1"/>
  <c r="BJ141" i="1"/>
  <c r="BJ65" i="1"/>
  <c r="BJ110" i="1"/>
  <c r="BJ162" i="1"/>
  <c r="BJ117" i="1"/>
  <c r="BJ5" i="1"/>
  <c r="BJ33" i="1"/>
  <c r="BJ34" i="1"/>
  <c r="BJ101" i="1"/>
  <c r="BJ59" i="1"/>
  <c r="BJ53" i="1"/>
  <c r="BJ142" i="1"/>
  <c r="BJ88" i="1"/>
  <c r="BJ144" i="1"/>
  <c r="BJ92" i="1"/>
  <c r="BJ106" i="1"/>
  <c r="BJ124" i="1"/>
  <c r="BJ7" i="1"/>
  <c r="BJ126" i="1"/>
  <c r="BJ139" i="1"/>
  <c r="BJ115" i="1"/>
  <c r="BJ31" i="1"/>
  <c r="BJ45" i="1"/>
  <c r="BJ91" i="1"/>
  <c r="BJ68" i="1"/>
  <c r="BJ70" i="1"/>
  <c r="BJ138" i="1"/>
  <c r="BJ12" i="1"/>
  <c r="BJ116" i="1"/>
  <c r="BJ37" i="1"/>
  <c r="BJ93" i="1"/>
  <c r="BJ155" i="1"/>
  <c r="BJ133" i="1"/>
  <c r="BJ100" i="1"/>
  <c r="BJ44" i="1"/>
  <c r="BJ151" i="1"/>
  <c r="BJ30" i="1"/>
  <c r="BJ127" i="1"/>
  <c r="BJ41" i="1"/>
  <c r="BJ134" i="1"/>
  <c r="BJ140" i="1"/>
  <c r="BJ35" i="1"/>
  <c r="BJ52" i="1"/>
  <c r="BJ94" i="1"/>
  <c r="BJ61" i="1"/>
  <c r="BJ153" i="1"/>
  <c r="BJ158" i="1"/>
  <c r="BJ105" i="1"/>
  <c r="BJ109" i="1"/>
  <c r="BJ16" i="1"/>
  <c r="BJ90" i="1"/>
  <c r="BJ29" i="1"/>
  <c r="BJ137" i="1"/>
  <c r="BJ47" i="1"/>
  <c r="BJ76" i="1"/>
  <c r="BJ28" i="1"/>
  <c r="BJ67" i="1"/>
  <c r="BJ159" i="1"/>
  <c r="BJ122" i="1"/>
  <c r="BJ160" i="1"/>
  <c r="BJ164" i="1"/>
  <c r="BJ87" i="1"/>
  <c r="BJ147" i="1"/>
  <c r="BJ60" i="1"/>
  <c r="BJ42" i="1"/>
  <c r="BJ77" i="1"/>
  <c r="BJ128" i="1"/>
  <c r="BJ125" i="1"/>
  <c r="BJ39" i="1"/>
  <c r="BJ99" i="1"/>
  <c r="BJ83" i="1"/>
  <c r="BJ72" i="1"/>
  <c r="BJ49" i="1"/>
  <c r="BL28" i="4" l="1"/>
  <c r="BL12" i="4"/>
  <c r="BL10" i="4"/>
  <c r="BL20" i="4"/>
</calcChain>
</file>

<file path=xl/sharedStrings.xml><?xml version="1.0" encoding="utf-8"?>
<sst xmlns="http://schemas.openxmlformats.org/spreadsheetml/2006/main" count="4327" uniqueCount="959">
  <si>
    <t>Mapping criteria for selecting natural gas generators to model as not retained in the 2024-2025 TPP</t>
  </si>
  <si>
    <t>Date: 02-15-24</t>
  </si>
  <si>
    <t>Summary</t>
  </si>
  <si>
    <t>This workbook contains the list of gas units the CAISO should model as not retained in the 2024-2025 TPP base case and high gas retirement sensitivity portfolios. This work also includes information utilized in the 2024-2025 TPP busbar mapping process to identify which gas resources to model as not retained.</t>
  </si>
  <si>
    <t>Purpose</t>
  </si>
  <si>
    <t>The IRP portfolios only contain system level MW amount information on how much gas is not retained; unit specific information is not modeled. Because the TPP studies require modeling of specific units and locations, CPUC staff will share the specific list of units to model as offline with CAISO. In order to specify in the transmitted portfolios which units should be assumed to not be retained for transmission planning purposes, CPUC staff will consider the following metrics and criteria factors discussed below. These factors will be used to create a scoring system to rank which units should be selected to be modeled as not retained.</t>
  </si>
  <si>
    <t>Selection Results</t>
  </si>
  <si>
    <t>The two tabs "CCGT_and_Peakers” and “CHPs” contain lists of CAISO identified plants by category and all the data/analysis that went into the scoring criteria and selection. The first columns in each tab identify if the generator is to be model as offline in the 2034 or 2039 model years for both the base case and high gas retirement sensitivity.</t>
  </si>
  <si>
    <t>Selection Criteria Factors</t>
  </si>
  <si>
    <t>IRP staff utilized the six factors below in the selection criteria to identify which gas units to model as not retained. Initially, staff also included Capacity Factor as a stand alone criteria factor, but following stakeholder feedback have excluded it as a direct factor. The factors are divided into three categories: 1) Environmental and Community Impact Factors, 2) Performance Related Factors, and 3) Local Reliability Factors.</t>
  </si>
  <si>
    <t>Environmental and Community Impact Factors</t>
  </si>
  <si>
    <t>Proximity to Disadvantaged Communities</t>
  </si>
  <si>
    <t>Criteria will prioritize not retaining resources located within a disadvantaged community (DAC). Resources within DACs receive the highest score of 4, those within 5 miles receive a score of 3, those between 5 and 10 miles away receive a score of 2, and those beyond 10 miles from a DAC receive a score of 1.</t>
  </si>
  <si>
    <t>CF weighted NOx Emission Rate</t>
  </si>
  <si>
    <t>Criteria will prioritize not retaining resources with higher NOx emission rates weighted by their capacity factors. Resources will be sorted into quartiles by plant type (i.e.  CCGTs will be binned only amongst other CCGTs and likewise for Peakers) based on weighted NOx emission rates and given a score between 1 and 4. Resources with the highest emission rates will be given the highest score of 4. These quartile calculations will be done across both CCGTs and Peakers. Emission rates calculated based on publicly available EIA emissions data (2).</t>
  </si>
  <si>
    <t>Air Quality Non-attainment Zone location</t>
  </si>
  <si>
    <t>Criteria will prioritize not retaining resources located within Ozone and PM2.5 EPA Non-Attainment Areas (NAAs). A table in the tab “LCR_Battery_Info” shows the scoring breakdown between 1 and 4 based on the NAA status (5) with a score of 4 going to resources located within the highest non-attainment zones for both Ozone and PM2.5.</t>
  </si>
  <si>
    <t>Performance Related Factors</t>
  </si>
  <si>
    <t>Heat Rate</t>
  </si>
  <si>
    <t>Criteria will prioritize not retaining resources with higher heat rates. Resources will be sorted into quartiles based on their heat rates by plant type (i.e.  CCGTs will be binned only amongst other CCGTs and likewise for Peakers) and will be given a score between 1 and 4 with 4 being the highest quartile. Heat rates are derived from confidential internal CPUC IRP data (3) not included in this workbook.</t>
  </si>
  <si>
    <t>Age</t>
  </si>
  <si>
    <t>Criteria will prioritize not retaining older resources. Resources will be sorted into quartiles based on their age by plant type and will be given a score between 1 and 4 with 4 being the highest quartile. Age is based on CAISO's master generating list (1) info on commercial online dates.</t>
  </si>
  <si>
    <t>Local Reliability Factors</t>
  </si>
  <si>
    <t>2028 LCR Studies Local Effectiveness Factor (LEF)</t>
  </si>
  <si>
    <t>Criteria will prioritize not retaining resources with low or no CAISO local area Effectiveness Factor percentages. Resources will be sorted into quartiles based on LEF percentages and given a score between 1 and 3, with highest quartile receiving a 1, the middle two quartile receiving a 2, and the lowest quartile receiving a 3. Resources with no LEF percentage will be given the highest score of 4. This ranking will be done across both CCGTs and Peakers; all resources will be compared together.</t>
  </si>
  <si>
    <t>Criteria Scoring</t>
  </si>
  <si>
    <t>As noted above, all criteria are scaled on a score between 1 and 4 with higher scores being more likely selected to be modeled as not retained.</t>
  </si>
  <si>
    <t>`</t>
  </si>
  <si>
    <t>Some data are not available for all identified resources. In these cases, the resource is given a default score in the middle of distribution, offset to make it easily noted that data is missing (e.g. resources with missing heat rates are given a score of 2.5).</t>
  </si>
  <si>
    <t>Resources Included</t>
  </si>
  <si>
    <t>CPUC IRP staff have identified 136 CCGT, Peakers, and Reciprocating Engine resources totaling ~25 GW NDC in the CAISO master generating list and 37 CHPs totaling ~1.96 GW.</t>
  </si>
  <si>
    <t>The OTC resources have been excluded since those are already modeled for retirement. Additionally, several smaller resources in the CAISO master generating list, totaling less than 240 MW, are excluded because CPUC staff do not have data on the resources.</t>
  </si>
  <si>
    <t>Separation of CHPs from Gas Resources</t>
  </si>
  <si>
    <t>The IRP portfolios have separate retirement assumptions for CHPs, which are phased out between 2030 and 2040 as a default input assumption to the RESOLVE model. Because of that this workbook has a separate tab for the identified CHP resources.</t>
  </si>
  <si>
    <t>Selection Criteria Scoring</t>
  </si>
  <si>
    <t>The scoring system implemented weighs the six factors by their categories as follows: 1) The three Environmental and Community Impact Factors combined contribute 50% of the score. 2) The two Performance Related Factors combined contribute 25% of the total score. 3) The single Local Reliability Factor contibutes 25% of the total score.</t>
  </si>
  <si>
    <t>Staff implement two additional screens to initially exclude certain plants from being selected. The two screens are: 1) Exclude the plants in the youngest quartile from being selected. 2) Exclude plants in the highest Effectiveness Factor quartile from being selected.</t>
  </si>
  <si>
    <t>The plants not excldued by the two screens were given scores. Plants were then selected to be modeled as not retained by their score, with higher scoring plants being selected until the MW amount needed to be modeled was reached. When selecting between plants with the same score, staff generally compared Age, LEF, and DAC scores to select. Additionally, to avoid partially retiring a unit to reach the MW amount required, staff compared generators with scores close to the cutoff score for potential inclusion.</t>
  </si>
  <si>
    <t>Application to CHPs</t>
  </si>
  <si>
    <t>Staff used generally the same selection criteria scoring for identifying which CHP units should be modeled as not retained in both the base case and sensitivity portfolio. Since CHP capacity not retained was an input assumption the same amount is retired in both the base case and high gas retirement sensitivity.</t>
  </si>
  <si>
    <t>The only difference in application of the selectioncriteria arises in the 2039 model year as 1.73 out of the total CHP capacity of 1.96 GW is required to be selected. Thus staff had to select some plants in the youngest and highest LEF quartiles. Staff still prioritize selecting the older and lower effectiveness  factor plants of that group.</t>
  </si>
  <si>
    <t>Data Sources</t>
  </si>
  <si>
    <t>(1) CAISO's master generating capability list for information including plant names, online dates, and net dependable capacity MWs.</t>
  </si>
  <si>
    <t>(2) US Energy Information Administration (EIA) data on 2018 emissions and EPA's information on air quality non-attainment zones.</t>
  </si>
  <si>
    <t>(3) Internal CPUC IRP data on existing generators for information including capacity factors, plant type, nearest busbar mapping substation, and proximity to DACs.</t>
  </si>
  <si>
    <t>(4) CAISO's 2028 LCR Studies and 2022-2023 TPP for LEF percentages and LCR information.</t>
  </si>
  <si>
    <t>(5) Environmental Protection Agency Green Book of Nonattainment Areas for Criteria Pollutants.</t>
  </si>
  <si>
    <t>Note:</t>
  </si>
  <si>
    <t>Columns highlighted in blue are the score values for the criteria for each resource.</t>
  </si>
  <si>
    <t>*Resources with Not Available CF receive a 2.5</t>
  </si>
  <si>
    <t>*Resources with Not Available data receive a 2.5</t>
  </si>
  <si>
    <t>*Resources with No published LEF receive a 4</t>
  </si>
  <si>
    <t>*Resources with Not Available data receive a 1.75</t>
  </si>
  <si>
    <t>Selected to be modeled as not retained by portfolio and model year</t>
  </si>
  <si>
    <t>CAISO Master Generator List Information</t>
  </si>
  <si>
    <t>IRP Modeled Interconnection Point</t>
  </si>
  <si>
    <t>EIA 2018 Emissions Data</t>
  </si>
  <si>
    <t>IRP Info</t>
  </si>
  <si>
    <t>Local Need</t>
  </si>
  <si>
    <t>DACs and Air Pollution</t>
  </si>
  <si>
    <t>Ranking Score (Highest=100)</t>
  </si>
  <si>
    <t>2034 &amp; 2039 Base Case</t>
  </si>
  <si>
    <t>2034 High Gas Ret. Sens.</t>
  </si>
  <si>
    <t>2039 High Gas Ret. Sens.</t>
  </si>
  <si>
    <t>RESOURCE_ID</t>
  </si>
  <si>
    <t>GEN_UNIT_NAME</t>
  </si>
  <si>
    <t>NET_DEPENDABLE_CAPACITY (MW)</t>
  </si>
  <si>
    <t>NAMEPLATE_CAPACITY (MW)</t>
  </si>
  <si>
    <t>PTO_AREA</t>
  </si>
  <si>
    <t>OWNER_OR_QF</t>
  </si>
  <si>
    <t>UNIT_TYPE</t>
  </si>
  <si>
    <t>ENERGY_SOURCE</t>
  </si>
  <si>
    <t>ZONE</t>
  </si>
  <si>
    <t>COD</t>
  </si>
  <si>
    <t>Substation</t>
  </si>
  <si>
    <t>Voltage</t>
  </si>
  <si>
    <t>EIA Code</t>
  </si>
  <si>
    <t>2018 Generation (MWh)</t>
  </si>
  <si>
    <t>2018 Useful Thermal Output (MMBtu)</t>
  </si>
  <si>
    <t>2018 Total Fuel Consumption (MMBtu)</t>
  </si>
  <si>
    <t>2018 Fuel Consumption for Electric Generation (MMBtu)</t>
  </si>
  <si>
    <t>2018 Fuel Consumption for Useful Thermal Output (MMBtu)</t>
  </si>
  <si>
    <t>2018 SO2 Emission (Tons)</t>
  </si>
  <si>
    <t>2018 NOx Emission (Tons)</t>
  </si>
  <si>
    <t>2018 CO2 Emission (Tons)</t>
  </si>
  <si>
    <t>SO2 Emission Rate (Tons/total MMBtu)</t>
  </si>
  <si>
    <t>NOx Emission Rate (Tons/total MMBtu)</t>
  </si>
  <si>
    <t>CO2 Emission Rate (Tons/total MMBtu)</t>
  </si>
  <si>
    <t>Heat Rate (MMBtu/MWh)</t>
  </si>
  <si>
    <t>SO2 Emission Rate (Tons/MWh)</t>
  </si>
  <si>
    <t>NOx Emission Rate (Tons/MWh)</t>
  </si>
  <si>
    <t>CO2 Emission Rate (Tons/total MWh)</t>
  </si>
  <si>
    <t>RESOLVE Type</t>
  </si>
  <si>
    <t>Technology</t>
  </si>
  <si>
    <t>Plant Name</t>
  </si>
  <si>
    <t>Nameplate Capacity (MW)</t>
  </si>
  <si>
    <t>AUG NQC (online 2020)</t>
  </si>
  <si>
    <t>SEP NQC (online 2020)</t>
  </si>
  <si>
    <t>Capacity Factor (2018)</t>
  </si>
  <si>
    <t>Capcity Factor (2018) Quartile* – by Type</t>
  </si>
  <si>
    <t>CONFIDENTIAL: Heat Rate (2018) (MMBtu/MWh)</t>
  </si>
  <si>
    <t>Heat Rate (2018) Quartile* – by Type</t>
  </si>
  <si>
    <t>CONFIDENTIAL: Has Contract past model year</t>
  </si>
  <si>
    <t>Age in 2035</t>
  </si>
  <si>
    <t>Age in 2039</t>
  </si>
  <si>
    <t>Age Quartile – by Type</t>
  </si>
  <si>
    <t>In Local Area</t>
  </si>
  <si>
    <t>Local Area</t>
  </si>
  <si>
    <t>Sub Area</t>
  </si>
  <si>
    <t>Has 2028 LCR Study LEF</t>
  </si>
  <si>
    <t>2028 LCR Study Highest Local Effectiveness Factor (%)</t>
  </si>
  <si>
    <t>LEF Quartile* – All Plants(Highest %=1)</t>
  </si>
  <si>
    <t>4-hr Storage able to charge in LCR (MW)</t>
  </si>
  <si>
    <t>Storage Displacement Potential (High = 4-hr str &gt; plant MW)</t>
  </si>
  <si>
    <t>DAC Status</t>
  </si>
  <si>
    <t>If out of DAC, distance to DAC</t>
  </si>
  <si>
    <t>DAC Rank (4=inDAC to 1=outsideDAC)</t>
  </si>
  <si>
    <t>NOx Emissions Rate (2018) (lbs/MWh)</t>
  </si>
  <si>
    <t>Nox Emissions Rate Quartile* – All Plants</t>
  </si>
  <si>
    <t>CF weighted NOx Rate
(CF * NOx Rate)</t>
  </si>
  <si>
    <t>Nox Emissions Rate CF weighted Quartile* – All Plants</t>
  </si>
  <si>
    <t>Nox Emissions Rate CF weighted Quartile* – By Plant Type</t>
  </si>
  <si>
    <t>Ozone Attainment Status (8hr-O3 2015)</t>
  </si>
  <si>
    <t>PM2.5 Attainment Status (2012 Standard)</t>
  </si>
  <si>
    <t>Ozone+PM2.5 Rank (1-4 intergers)</t>
  </si>
  <si>
    <t>Ozone+PM2.5 Rank*</t>
  </si>
  <si>
    <t xml:space="preserve">Heat Rate &amp; Age (.25), LEF (.25), DAC, NOx Emissions weighted by CF,and NAZ Combined (.5) </t>
  </si>
  <si>
    <t>Exclude (1st  Quartile Age, 1st Quartile LEF)</t>
  </si>
  <si>
    <t>YES</t>
  </si>
  <si>
    <t>OMAR_2_UNIT 1</t>
  </si>
  <si>
    <t>KERN RIVER COGENERATION CO. UNIT 1</t>
  </si>
  <si>
    <t>SCE</t>
  </si>
  <si>
    <t>Chevron Power Holdings, INC</t>
  </si>
  <si>
    <t>FTUR</t>
  </si>
  <si>
    <t>NATURAL GAS</t>
  </si>
  <si>
    <t>SP15</t>
  </si>
  <si>
    <t>Dexzel</t>
  </si>
  <si>
    <t>CAISO_Peaker2</t>
  </si>
  <si>
    <t>Natural Gas Fired Combustion Turbine</t>
  </si>
  <si>
    <t>Kern River Cogeneration</t>
  </si>
  <si>
    <t>Yes</t>
  </si>
  <si>
    <t xml:space="preserve">BC/Ventura </t>
  </si>
  <si>
    <t>No</t>
  </si>
  <si>
    <t>No Published Factor</t>
  </si>
  <si>
    <t>In_DAC</t>
  </si>
  <si>
    <t/>
  </si>
  <si>
    <t>NA_Extreme</t>
  </si>
  <si>
    <t>NA_Moderate</t>
  </si>
  <si>
    <t>OMAR_2_UNIT 2</t>
  </si>
  <si>
    <t>KERN RIVER COGENERATION CO. UNIT 2</t>
  </si>
  <si>
    <t>OMAR_2_UNIT 3</t>
  </si>
  <si>
    <t>KERN RIVER COGENERATION CO. UNIT 3</t>
  </si>
  <si>
    <t>OMAR_2_UNIT 4</t>
  </si>
  <si>
    <t>KERN RIVER COGENERATION CO. UNIT 4</t>
  </si>
  <si>
    <t>KERNRG_1_UNITS</t>
  </si>
  <si>
    <t>South Belridge Cogen Facility</t>
  </si>
  <si>
    <t>PGAE</t>
  </si>
  <si>
    <t>Aera Energy LLC</t>
  </si>
  <si>
    <t>COMBUSTION TURBINE</t>
  </si>
  <si>
    <t>ZP26</t>
  </si>
  <si>
    <t>Kernridge</t>
  </si>
  <si>
    <t>CAISO_Peaker1</t>
  </si>
  <si>
    <t>South Belridge Cogeneration Facility</t>
  </si>
  <si>
    <t>Not_in_LCR</t>
  </si>
  <si>
    <t>LODI25_2_UNIT 1</t>
  </si>
  <si>
    <t>LODI GAS TURBINE</t>
  </si>
  <si>
    <t>NCPA (MSS Agreement - S14)</t>
  </si>
  <si>
    <t>NP15</t>
  </si>
  <si>
    <t>Lodi</t>
  </si>
  <si>
    <t>Stockton</t>
  </si>
  <si>
    <t>Lockeford</t>
  </si>
  <si>
    <t>DAC_Adjacent</t>
  </si>
  <si>
    <t>DOUBLC_1_UNITS</t>
  </si>
  <si>
    <t>DOUBLE "C" LIMITED</t>
  </si>
  <si>
    <t>Double "C" Co-Gen</t>
  </si>
  <si>
    <t>Double C Generation Limited Partnership</t>
  </si>
  <si>
    <t>Kern</t>
  </si>
  <si>
    <t>South Kern PP</t>
  </si>
  <si>
    <t>KERNFT_1_UNITS</t>
  </si>
  <si>
    <t>KERN FRONT LIMITED</t>
  </si>
  <si>
    <t>Hi-Sierra Co-Gen</t>
  </si>
  <si>
    <t>Kern Front Limited</t>
  </si>
  <si>
    <t>PNOCHE_1_PL1X2</t>
  </si>
  <si>
    <t>Panoche Peaker</t>
  </si>
  <si>
    <t>Wellhead Power Panoche, LLC</t>
  </si>
  <si>
    <t>Panoche</t>
  </si>
  <si>
    <t>Fresno</t>
  </si>
  <si>
    <t>Herndon, Panoche 115 kV</t>
  </si>
  <si>
    <t>CENTRY_6_PL1X4</t>
  </si>
  <si>
    <t>CENTURY GENERATING PLANT (AGGREGATE)</t>
  </si>
  <si>
    <t xml:space="preserve">Colton Power, LP </t>
  </si>
  <si>
    <t>Vista (SCE)</t>
  </si>
  <si>
    <t>Century Generating Facility</t>
  </si>
  <si>
    <t>LA Basin</t>
  </si>
  <si>
    <t>Eastern</t>
  </si>
  <si>
    <t>DREWS_6_PL1X4</t>
  </si>
  <si>
    <t>Drews Generating Plant</t>
  </si>
  <si>
    <t>Colton Power, LP</t>
  </si>
  <si>
    <t>Drews Generating Facility</t>
  </si>
  <si>
    <t>BDGRCK_1_UNITS</t>
  </si>
  <si>
    <t>BADGER CREEK LIMITED</t>
  </si>
  <si>
    <t>Badger Creek Limited</t>
  </si>
  <si>
    <t>Badger Creek Co-Gen</t>
  </si>
  <si>
    <t>CORONS_6_CLRWTR</t>
  </si>
  <si>
    <t>Clearwater Power Plant</t>
  </si>
  <si>
    <t>City of Riverside (MSSA)</t>
  </si>
  <si>
    <t>COMBINED CYCLE</t>
  </si>
  <si>
    <t>Mira Loma</t>
  </si>
  <si>
    <t>CAISO_CCGT2</t>
  </si>
  <si>
    <t>Natural Gas Fired Combined Cycle</t>
  </si>
  <si>
    <t>LIVOAK_1_UNIT 1</t>
  </si>
  <si>
    <t>LIVE OAK LIMITED</t>
  </si>
  <si>
    <t>Live Oak Limited</t>
  </si>
  <si>
    <t>South Kern PP, Kern Oil</t>
  </si>
  <si>
    <t>MKTRCK_1_UNIT 1</t>
  </si>
  <si>
    <t>MCKITTRICK LIMITED</t>
  </si>
  <si>
    <t>McKittrick Limited</t>
  </si>
  <si>
    <t>Temblor</t>
  </si>
  <si>
    <t>SIERRA_1_UNITS</t>
  </si>
  <si>
    <t>HIGH SIERRA LIMITED</t>
  </si>
  <si>
    <t>Kern Front Co-Gen</t>
  </si>
  <si>
    <t>High Sierra Limited</t>
  </si>
  <si>
    <t>BEARMT_1_UNIT</t>
  </si>
  <si>
    <t>Bear Mountain Limited</t>
  </si>
  <si>
    <t>Columbus</t>
  </si>
  <si>
    <t>South Kern PP, Westpark</t>
  </si>
  <si>
    <t>CHALK_1_UNIT</t>
  </si>
  <si>
    <t>CHALK CLIFF LIMITED</t>
  </si>
  <si>
    <t>Chalk Cliff Limited</t>
  </si>
  <si>
    <t>Taft</t>
  </si>
  <si>
    <t>CHWCHL_1_UNIT</t>
  </si>
  <si>
    <t>CHOW 2 PEAKER PLANT</t>
  </si>
  <si>
    <t>California Power Holdings, LLC</t>
  </si>
  <si>
    <t>RECIPROCATING ENGINE</t>
  </si>
  <si>
    <t>Chowchilla</t>
  </si>
  <si>
    <t>CAISO_Reciprocating_Engine</t>
  </si>
  <si>
    <t>Natural Gas Internal Combustion Engine</t>
  </si>
  <si>
    <t>Chowchilla II</t>
  </si>
  <si>
    <t>Herndon, Panoche 115 kV, Wilson 115 kV</t>
  </si>
  <si>
    <t>VERNON_6_GONZL1</t>
  </si>
  <si>
    <t>H. Gonzales Unit #1</t>
  </si>
  <si>
    <t>City of Vernon</t>
  </si>
  <si>
    <t>Laguna Bell</t>
  </si>
  <si>
    <t>Petroleum Liquids</t>
  </si>
  <si>
    <t>Western</t>
  </si>
  <si>
    <t>SGREGY_6_SANGER</t>
  </si>
  <si>
    <t>Algonquin Power Sanger 2</t>
  </si>
  <si>
    <t>Algonquin Power Sanger LLC</t>
  </si>
  <si>
    <t>Sanger</t>
  </si>
  <si>
    <t>Herndon</t>
  </si>
  <si>
    <t>ELKHIL_2_PL1X3</t>
  </si>
  <si>
    <t>ELK HILLS COMBINED CYCLE (AGGREGATE)</t>
  </si>
  <si>
    <t>Elk Hills Power, LLC</t>
  </si>
  <si>
    <t>Elk Hills</t>
  </si>
  <si>
    <t>CAISO_CCGT1</t>
  </si>
  <si>
    <t>Elk Hills Power LLC</t>
  </si>
  <si>
    <t>GLNARM_7_UNIT 1</t>
  </si>
  <si>
    <t>GLEN ARM UNIT 1</t>
  </si>
  <si>
    <t>City of Pasadena</t>
  </si>
  <si>
    <t>Eagle Rock (SCE)</t>
  </si>
  <si>
    <t>Glenarm</t>
  </si>
  <si>
    <t>GLNARM_7_UNIT 2</t>
  </si>
  <si>
    <t>GLEN ARM UNIT 2</t>
  </si>
  <si>
    <t>PNCHPP_1_PL1X2</t>
  </si>
  <si>
    <t>Midway Peaking Aggregate</t>
  </si>
  <si>
    <t>Midway Peaking, LLC</t>
  </si>
  <si>
    <t>Midway Peaking LLC</t>
  </si>
  <si>
    <t>Panoche 115 kV</t>
  </si>
  <si>
    <t>SBERDO_2_PSP4</t>
  </si>
  <si>
    <t>Mountainview Gen Sta. Unit 4</t>
  </si>
  <si>
    <t xml:space="preserve">Southern California Edison Company </t>
  </si>
  <si>
    <t>San Bernarino</t>
  </si>
  <si>
    <t>Mountainview Generating Station</t>
  </si>
  <si>
    <t>Eastern, West of Devers</t>
  </si>
  <si>
    <t>SUNRIS_2_PL1X3</t>
  </si>
  <si>
    <t>Sunrise Power Project AGGREGATE II</t>
  </si>
  <si>
    <t>Sunrise Power Company</t>
  </si>
  <si>
    <t>Sunrise</t>
  </si>
  <si>
    <t>Sunrise Power LLC</t>
  </si>
  <si>
    <t>ETIWND_6_GRPLND</t>
  </si>
  <si>
    <t>Grapeland Peaker</t>
  </si>
  <si>
    <t>Southern California Edison Company</t>
  </si>
  <si>
    <t>Rancho Vista</t>
  </si>
  <si>
    <t>HENRTA_6_UNITA1</t>
  </si>
  <si>
    <t>GWF HENRIETTA PEAKER PLANT UNIT 1</t>
  </si>
  <si>
    <t>MRP San Joaquin Energy, LLC</t>
  </si>
  <si>
    <t>Henrietta</t>
  </si>
  <si>
    <t>Henrietta Peaker</t>
  </si>
  <si>
    <t>HENRTA_6_UNITA2</t>
  </si>
  <si>
    <t>GWF HENRIETTA PEAKER PLANT UNIT 2</t>
  </si>
  <si>
    <t>KINGCO_1_KINGBR</t>
  </si>
  <si>
    <t>Kingsburg Cogen</t>
  </si>
  <si>
    <t>KES Kingsburg, L.P.</t>
  </si>
  <si>
    <t>McCall</t>
  </si>
  <si>
    <t>Herndon, Hanford</t>
  </si>
  <si>
    <t>LAPLMA_2_UNIT 1</t>
  </si>
  <si>
    <t>La Paloma Generating Plant Unit #1</t>
  </si>
  <si>
    <t>CXA La Paloma LLC</t>
  </si>
  <si>
    <t>Sunset</t>
  </si>
  <si>
    <t>La Paloma Generating Plant</t>
  </si>
  <si>
    <t>PNOCHE_1_UNITA1</t>
  </si>
  <si>
    <t>CalPeak Power Panoche Unit 1</t>
  </si>
  <si>
    <t>CalPeak Power - Panoche LLC</t>
  </si>
  <si>
    <t>CalPeak Power Panoche Peaker Plant</t>
  </si>
  <si>
    <t>OAK C_7_UNIT 3</t>
  </si>
  <si>
    <t>OAKLAND STATION C GT UNIT 3</t>
  </si>
  <si>
    <t>Oakland Power Company LLC</t>
  </si>
  <si>
    <t>DISTILLATE</t>
  </si>
  <si>
    <t>Oakland C</t>
  </si>
  <si>
    <t>Dynegy Oakland Power Plant</t>
  </si>
  <si>
    <t>Bay Area</t>
  </si>
  <si>
    <t>Oakland</t>
  </si>
  <si>
    <t>NA_Marginal</t>
  </si>
  <si>
    <t>A</t>
  </si>
  <si>
    <t>PNCHEG_2_PL1X4</t>
  </si>
  <si>
    <t>PANOCHE ENERGY CENTER (Aggregated)</t>
  </si>
  <si>
    <t>PANOCHE ENERGY CENTER</t>
  </si>
  <si>
    <t>Panoche Energy Center</t>
  </si>
  <si>
    <t>GWFPWR_1_UNITS</t>
  </si>
  <si>
    <t>Hanford Peaker Plant</t>
  </si>
  <si>
    <t>Waukena</t>
  </si>
  <si>
    <t>Hanford Energy Park Peaker</t>
  </si>
  <si>
    <t>SCHLTE_1_PL1X3</t>
  </si>
  <si>
    <t>Tracy Combined Cycle Power Plant</t>
  </si>
  <si>
    <t>GWF Tracy</t>
  </si>
  <si>
    <t>Tesla-Bellota</t>
  </si>
  <si>
    <t>MIRLOM_6_PEAKER</t>
  </si>
  <si>
    <t>Mira Loma Peaker</t>
  </si>
  <si>
    <t>CALPIN_1_AGNEW</t>
  </si>
  <si>
    <t>Agnews Power Plant</t>
  </si>
  <si>
    <t>O.L.S. Energy-Agnews, Inc.</t>
  </si>
  <si>
    <t>Los Esteros</t>
  </si>
  <si>
    <t>San Jose, South Bay-Moss Landing</t>
  </si>
  <si>
    <t>COLTON_6_AGUAM1</t>
  </si>
  <si>
    <t>AGUA MANSA UNIT 1 (CITY OF COLTON)</t>
  </si>
  <si>
    <t>City of Colton</t>
  </si>
  <si>
    <t>Agua Mansa Power Plant</t>
  </si>
  <si>
    <t>LAPLMA_2_UNIT 2</t>
  </si>
  <si>
    <t>La Paloma Generating Plant Unit #2</t>
  </si>
  <si>
    <t>LAPLMA_2_UNIT 3</t>
  </si>
  <si>
    <t>La Paloma Generating Plant Unit #3</t>
  </si>
  <si>
    <t>LAPLMA_2_UNIT 4</t>
  </si>
  <si>
    <t>LA PALOMA GENERATING PLANT, UNIT #4</t>
  </si>
  <si>
    <t>DUANE_1_PL1X3</t>
  </si>
  <si>
    <t>DONALD VON RAESFELD POWER PROJECT</t>
  </si>
  <si>
    <t>City of Santa Clara DBA Silicon Valley Power (MSS Agreement - S14)</t>
  </si>
  <si>
    <t>FMC</t>
  </si>
  <si>
    <t>Donald Von Raesfeld Power Plant</t>
  </si>
  <si>
    <t>LEBECS_2_UNITS</t>
  </si>
  <si>
    <t>Pastoria Energy Facility</t>
  </si>
  <si>
    <t>Pastoria Energy Facility, LLC</t>
  </si>
  <si>
    <t>Pastoria</t>
  </si>
  <si>
    <t>SBERDO_2_PSP3</t>
  </si>
  <si>
    <t>Mountainview Gen Sta. Unit 3</t>
  </si>
  <si>
    <t>SHELRF_1_UNITS</t>
  </si>
  <si>
    <t>SHELL OIL REFINERY AGGREGATE</t>
  </si>
  <si>
    <t>Martinez Refining Company-Division of Equilon Enterprises, LLC</t>
  </si>
  <si>
    <t>Martinez</t>
  </si>
  <si>
    <t>Martinez Refining</t>
  </si>
  <si>
    <t>Pittsburg</t>
  </si>
  <si>
    <t>HIDSRT_2_UNITS</t>
  </si>
  <si>
    <t>HIGH DESERT POWER PROJECT AGGREGATE</t>
  </si>
  <si>
    <t>High Desert Power Project, LLC</t>
  </si>
  <si>
    <t>Roadway</t>
  </si>
  <si>
    <t>High Desert Power Plant</t>
  </si>
  <si>
    <t>NA_Severe 15</t>
  </si>
  <si>
    <t>VESTAL_2_WELLHD</t>
  </si>
  <si>
    <t>Wellhead Power Delano</t>
  </si>
  <si>
    <t>Delano Energy Center, LLC</t>
  </si>
  <si>
    <t>Smyrna</t>
  </si>
  <si>
    <t>Delano Energy Center</t>
  </si>
  <si>
    <t>Vestal</t>
  </si>
  <si>
    <t>HARBGN_7_UNITS</t>
  </si>
  <si>
    <t>HARBOR COGEN COMBINED CYCLE</t>
  </si>
  <si>
    <t>Harbor Cogeneration Company</t>
  </si>
  <si>
    <t>HarborGen</t>
  </si>
  <si>
    <t>CSCGNR_1_UNIT 1</t>
  </si>
  <si>
    <t>GIANERA PEAKER UNIT 1</t>
  </si>
  <si>
    <t xml:space="preserve">City of Santa Clara DBA Silicon Valley Power (MSS Agreement - S14)              </t>
  </si>
  <si>
    <t>Gianera</t>
  </si>
  <si>
    <t>CSCGNR_1_UNIT 2</t>
  </si>
  <si>
    <t>GIANERA PEAKER UNIT 2</t>
  </si>
  <si>
    <t>PALALT_7_COBUG</t>
  </si>
  <si>
    <t>Cooperatively Owned Back Up Generator</t>
  </si>
  <si>
    <t>Monte Vista</t>
  </si>
  <si>
    <t>City of Palo Alto</t>
  </si>
  <si>
    <t>RVRVEW_1_UNITA1</t>
  </si>
  <si>
    <t>Riverview Energy Center (GP Antioch)</t>
  </si>
  <si>
    <t>Gilroy Energy Center, LLC</t>
  </si>
  <si>
    <t>Fibreboard (SPI Sonora)</t>
  </si>
  <si>
    <t>Riverview Energy Center</t>
  </si>
  <si>
    <t>Contra Costa</t>
  </si>
  <si>
    <t>RVSIDE_2_RERCU3</t>
  </si>
  <si>
    <t>Riverside Energy Res. Ctr Unit 3</t>
  </si>
  <si>
    <t>Riverside Energy Resource Center</t>
  </si>
  <si>
    <t>RVSIDE_2_RERCU4</t>
  </si>
  <si>
    <t>Riverside Energy Res. Ctr Unit 4</t>
  </si>
  <si>
    <t>RVSIDE_6_RERCU1</t>
  </si>
  <si>
    <t>Riverside Energy Res. Ctr Unit 1</t>
  </si>
  <si>
    <t>RVSIDE_6_RERCU2</t>
  </si>
  <si>
    <t>Riverside Energy Res. Ctr Unit 2</t>
  </si>
  <si>
    <t>ALMEGT_1_UNIT 1</t>
  </si>
  <si>
    <t>ALAMEDA GT UNIT 1</t>
  </si>
  <si>
    <t>Cartwright Jenny</t>
  </si>
  <si>
    <t>Alameda</t>
  </si>
  <si>
    <t>ALMEGT_1_UNIT 2</t>
  </si>
  <si>
    <t>ALAMEDA GT UNIT 2</t>
  </si>
  <si>
    <t>GRZZLY_1_BERKLY</t>
  </si>
  <si>
    <t>Berkeley Cogeneration</t>
  </si>
  <si>
    <t xml:space="preserve">The Regents of the University of California </t>
  </si>
  <si>
    <t>Oakland J 1</t>
  </si>
  <si>
    <t>PE Berkeley</t>
  </si>
  <si>
    <t>LGHTHP_6_ICEGEN</t>
  </si>
  <si>
    <t>CARSON COGENERATION</t>
  </si>
  <si>
    <t>Carson Hybrid Energy Storage LLC</t>
  </si>
  <si>
    <t>Lightpipe</t>
  </si>
  <si>
    <t>VERNON_6_MALBRG</t>
  </si>
  <si>
    <t>Malburg Generating Station</t>
  </si>
  <si>
    <t>Malburg</t>
  </si>
  <si>
    <t>ANAHM_2_CANYN1</t>
  </si>
  <si>
    <t>CANYON POWER PLANT UNIT 1</t>
  </si>
  <si>
    <t>City of Anaheim (MSS Agreement - S14)</t>
  </si>
  <si>
    <t>Villa Park</t>
  </si>
  <si>
    <t>Canyon Power Plant</t>
  </si>
  <si>
    <t>ANAHM_2_CANYN2</t>
  </si>
  <si>
    <t>CANYON POWER PLANT UNIT 2</t>
  </si>
  <si>
    <t>ANAHM_2_CANYN3</t>
  </si>
  <si>
    <t>CANYON POWER PLANT UNIT 3</t>
  </si>
  <si>
    <t>ANAHM_2_CANYN4</t>
  </si>
  <si>
    <t>CANYON POWER PLANT UNIT 4</t>
  </si>
  <si>
    <t>BARRE_6_PEAKER</t>
  </si>
  <si>
    <t>Barre Peaker</t>
  </si>
  <si>
    <t>Barre</t>
  </si>
  <si>
    <t>BOGUE_1_UNITA1</t>
  </si>
  <si>
    <t>Feather River Energy Center, Unit #1</t>
  </si>
  <si>
    <t>Bogue</t>
  </si>
  <si>
    <t>Feather River Energy Center</t>
  </si>
  <si>
    <t>Sierra</t>
  </si>
  <si>
    <t>Bogue, Drum-Rio Oso</t>
  </si>
  <si>
    <t>KNGCTY_6_UNITA1</t>
  </si>
  <si>
    <t>King City Energy Center, Unit 1</t>
  </si>
  <si>
    <t>Coburn</t>
  </si>
  <si>
    <t>King City Peaking</t>
  </si>
  <si>
    <t>Outside_DAC</t>
  </si>
  <si>
    <t>LMEC_1_PL1X3</t>
  </si>
  <si>
    <t>Los Medanos Energy Center AGGREGATE</t>
  </si>
  <si>
    <t>Los Medanos Energy Center, LLC</t>
  </si>
  <si>
    <t>Los Medanos Energy Center</t>
  </si>
  <si>
    <t>ELSEGN_2_UN1011</t>
  </si>
  <si>
    <t>El Segundo Energy Center 5/6</t>
  </si>
  <si>
    <t>El Segundo Energy Center LLC</t>
  </si>
  <si>
    <t>El Segundo</t>
  </si>
  <si>
    <t>Western, El Nido</t>
  </si>
  <si>
    <t>ELSEGN_2_UN2021</t>
  </si>
  <si>
    <t>El Segundo Energy Center 7/8</t>
  </si>
  <si>
    <t>GOLETA_6_ELLWOD</t>
  </si>
  <si>
    <t>ELLWOOD ENERGY SUPPORT FACILITY</t>
  </si>
  <si>
    <t>GenOn California South, LP</t>
  </si>
  <si>
    <t>Goleta</t>
  </si>
  <si>
    <t>Ellwood</t>
  </si>
  <si>
    <t>S.Clara, Moorpark, Goleta</t>
  </si>
  <si>
    <t>GLNARM_7_UNIT 3</t>
  </si>
  <si>
    <t>GLEN ARM UNIT 3</t>
  </si>
  <si>
    <t>GLNARM_7_UNIT 4</t>
  </si>
  <si>
    <t>GLEN ARM UNIT 4</t>
  </si>
  <si>
    <t>OAK C_7_UNIT 1</t>
  </si>
  <si>
    <t>OAKLAND STATION C GT UNIT 1</t>
  </si>
  <si>
    <t>KELSO_2_UNITS</t>
  </si>
  <si>
    <t>Mariposa Energy</t>
  </si>
  <si>
    <t>Mariposa Energy, LLC</t>
  </si>
  <si>
    <t>Kelso</t>
  </si>
  <si>
    <t>Mariposa Energy Project</t>
  </si>
  <si>
    <t>MNDALY_6_MCGRTH</t>
  </si>
  <si>
    <t>McGrath Beach Peaker</t>
  </si>
  <si>
    <t>Southern California edison</t>
  </si>
  <si>
    <t>Mandalay</t>
  </si>
  <si>
    <t>McGrath Peaker</t>
  </si>
  <si>
    <t>S.Clara, Moorpark</t>
  </si>
  <si>
    <t>NA_Serious</t>
  </si>
  <si>
    <t>BUCKBL_2_PL1X3</t>
  </si>
  <si>
    <t>Blythe Energy Center</t>
  </si>
  <si>
    <t>Blythe Energy Inc</t>
  </si>
  <si>
    <t>BlytheSC 161 kV</t>
  </si>
  <si>
    <t>HINSON_6_LBECH1</t>
  </si>
  <si>
    <t>Long Beach Unit 1</t>
  </si>
  <si>
    <t>Long Beach Generation LLC</t>
  </si>
  <si>
    <t>HINSON_6_LBECH2</t>
  </si>
  <si>
    <t>Long Beach Unit 2</t>
  </si>
  <si>
    <t>HINSON_6_LBECH3</t>
  </si>
  <si>
    <t>Long Beach Unit 3</t>
  </si>
  <si>
    <t>HINSON_6_LBECH4</t>
  </si>
  <si>
    <t>Long Beach Unit 4</t>
  </si>
  <si>
    <t>YUBACT_1_SUNSWT</t>
  </si>
  <si>
    <t>YUBA CITY COGEN</t>
  </si>
  <si>
    <t>Yuba City Cogeneration Partners, L.P.</t>
  </si>
  <si>
    <t>Pease</t>
  </si>
  <si>
    <t>Yuba City Cogen Partners</t>
  </si>
  <si>
    <t>Pease, Drum-Rio Oso</t>
  </si>
  <si>
    <t>AGRICO_6_PL3N5</t>
  </si>
  <si>
    <t>Fresno Peaker</t>
  </si>
  <si>
    <t>Fresno Cogeneration Partners, LP</t>
  </si>
  <si>
    <t>Helm</t>
  </si>
  <si>
    <t>Fresno Cogen Partners</t>
  </si>
  <si>
    <t>CENTER_6_PEAKER</t>
  </si>
  <si>
    <t>Center Peaker</t>
  </si>
  <si>
    <t>Center</t>
  </si>
  <si>
    <t>REDBLF_6_UNIT</t>
  </si>
  <si>
    <t>RED BLUFF PEAKER PLANT</t>
  </si>
  <si>
    <t>Cottonwood</t>
  </si>
  <si>
    <t>Red Bluff</t>
  </si>
  <si>
    <t>RVSIDE_6_SPRING</t>
  </si>
  <si>
    <t>SPRINGS GENERATION PROJECT AGGREGATE</t>
  </si>
  <si>
    <t>Springs Generating Station</t>
  </si>
  <si>
    <t>TIDWTR_2_UNITS</t>
  </si>
  <si>
    <t>MARTINEZ COGEN LIMITED PARTNERSHIP</t>
  </si>
  <si>
    <t>Martinez Cogen Limited Partnership</t>
  </si>
  <si>
    <t>Gill Ranch</t>
  </si>
  <si>
    <t>Foster Wheeler Martinez</t>
  </si>
  <si>
    <t>GATWAY_2_PL1X3</t>
  </si>
  <si>
    <t>GATEWAY GENERATING STATION</t>
  </si>
  <si>
    <t>Pacific Gas &amp; Electric Company</t>
  </si>
  <si>
    <t>Contra Costa PP</t>
  </si>
  <si>
    <t>Gateway Generating Station</t>
  </si>
  <si>
    <t>WALCRK_2_CTG1</t>
  </si>
  <si>
    <t>Walnut Creek Energy Park Unit 1</t>
  </si>
  <si>
    <t>Walnut Creek Energy, LLC</t>
  </si>
  <si>
    <t>Walnut</t>
  </si>
  <si>
    <t>Walnut Creek Energy Park</t>
  </si>
  <si>
    <t>WALCRK_2_CTG2</t>
  </si>
  <si>
    <t>Walnut Creek Energy Park Unit 2</t>
  </si>
  <si>
    <t>WALCRK_2_CTG3</t>
  </si>
  <si>
    <t>Walnut Creek Energy Park Unit 3</t>
  </si>
  <si>
    <t>WALCRK_2_CTG4</t>
  </si>
  <si>
    <t>Walnut Creek Energy Park Unit 4</t>
  </si>
  <si>
    <t>WALCRK_2_CTG5</t>
  </si>
  <si>
    <t>Walnut Creek Energy Park Unit 5</t>
  </si>
  <si>
    <t>YUBACT_6_UNITA1</t>
  </si>
  <si>
    <t>Yuba City Energy Center (Calpine)</t>
  </si>
  <si>
    <t>Yuba City Energy Center</t>
  </si>
  <si>
    <t>HNTGBH_2_PL1X3</t>
  </si>
  <si>
    <t>Huntington Beach Energy</t>
  </si>
  <si>
    <t>AES Huntington Beach Energy LLC</t>
  </si>
  <si>
    <t>Huntington Beach</t>
  </si>
  <si>
    <t>Natural Gas Steam Turbine</t>
  </si>
  <si>
    <t>AES Huntington Beach LLC</t>
  </si>
  <si>
    <t>Not Available</t>
  </si>
  <si>
    <t>ALAMIT_2_PL1X3</t>
  </si>
  <si>
    <t>Alamitos Energy Center Unit 7</t>
  </si>
  <si>
    <t>AES Alamitos Energy LLC</t>
  </si>
  <si>
    <t>Alamitos</t>
  </si>
  <si>
    <t>AES Alamitos LLC</t>
  </si>
  <si>
    <t>INDIGO_1_UNIT 1</t>
  </si>
  <si>
    <t>INDIGO PEAKER UNIT 1</t>
  </si>
  <si>
    <t>Wildflower Energy LP</t>
  </si>
  <si>
    <t>Devers</t>
  </si>
  <si>
    <t>Indigo Energy Facility</t>
  </si>
  <si>
    <t>Eastern, Valley-Devers</t>
  </si>
  <si>
    <t>INDIGO_1_UNIT 2</t>
  </si>
  <si>
    <t>INDIGO PEAKER UNIT 2</t>
  </si>
  <si>
    <t>INDIGO_1_UNIT 3</t>
  </si>
  <si>
    <t>INDIGO PEAKER UNIT 3</t>
  </si>
  <si>
    <t>COCOPP_2_CTG1</t>
  </si>
  <si>
    <t>Marsh Landing 1</t>
  </si>
  <si>
    <t>Marsh Landing LLC</t>
  </si>
  <si>
    <t>Marsh Landing Generating Station</t>
  </si>
  <si>
    <t>COCOPP_2_CTG2</t>
  </si>
  <si>
    <t>Marsh Landing 2</t>
  </si>
  <si>
    <t>COCOPP_2_CTG3</t>
  </si>
  <si>
    <t>Marsh Landing 3</t>
  </si>
  <si>
    <t>COCOPP_2_CTG4</t>
  </si>
  <si>
    <t>Marsh Landing 4</t>
  </si>
  <si>
    <t>MRCHNT_2_PL1X3</t>
  </si>
  <si>
    <t>Desert Star Energy Center</t>
  </si>
  <si>
    <t>San Diego Gas &amp; Electric Company</t>
  </si>
  <si>
    <t>Eldorado</t>
  </si>
  <si>
    <t>MALAGA_1_PL1X2</t>
  </si>
  <si>
    <t>Malaga Power Aggregate</t>
  </si>
  <si>
    <t>Malaga Power, LLC</t>
  </si>
  <si>
    <t>West Fresno</t>
  </si>
  <si>
    <t>Malaga Power LLC</t>
  </si>
  <si>
    <t>AGRICO_7_UNIT</t>
  </si>
  <si>
    <t>Fresno Cogen</t>
  </si>
  <si>
    <t>OTHER</t>
  </si>
  <si>
    <t>LMBEPK_2_UNITA1</t>
  </si>
  <si>
    <t>Lambie Energy Center, Unit #1</t>
  </si>
  <si>
    <t>Lambie</t>
  </si>
  <si>
    <t>Lambie Energy Center</t>
  </si>
  <si>
    <t>LMBEPK_2_UNITA2</t>
  </si>
  <si>
    <t>Creed Energy Center, Unit #1</t>
  </si>
  <si>
    <t>Creed Energy Facility, LLC</t>
  </si>
  <si>
    <t>Creed Energy Center</t>
  </si>
  <si>
    <t>LMBEPK_2_UNITA3</t>
  </si>
  <si>
    <t>Goose Haven Energy Center, Unit #1</t>
  </si>
  <si>
    <t>Goose Haven Energy Center, LLC</t>
  </si>
  <si>
    <t>Goose Haven Energy Center</t>
  </si>
  <si>
    <t>LECEF_1_UNITS</t>
  </si>
  <si>
    <t>LOS ESTEROS ENERGY FACILITY AGGREGATE</t>
  </si>
  <si>
    <t>Los Esteros Critical Energy Facility, LLC</t>
  </si>
  <si>
    <t>Los Esteros Critical Energy Center</t>
  </si>
  <si>
    <t>RUSCTY_2_UNITS</t>
  </si>
  <si>
    <t>Russell City Energy Center</t>
  </si>
  <si>
    <t>Russell City Energy Company, LLC</t>
  </si>
  <si>
    <t>East Shore</t>
  </si>
  <si>
    <t>Ames</t>
  </si>
  <si>
    <t>DELTA_2_PL1X4</t>
  </si>
  <si>
    <t>DELTA ENERGY CENTER AGGREGATE</t>
  </si>
  <si>
    <t>Delta Energy Center, LLC</t>
  </si>
  <si>
    <t>Delta EC</t>
  </si>
  <si>
    <t>Delta Energy Center</t>
  </si>
  <si>
    <t>GLNARM_2_UNIT 5</t>
  </si>
  <si>
    <t>Glenarm Turbine 5</t>
  </si>
  <si>
    <t>Gould</t>
  </si>
  <si>
    <t>UNOCAL_1_UNITS</t>
  </si>
  <si>
    <t>TOSCO (RODEO PLANT)</t>
  </si>
  <si>
    <t>Christie</t>
  </si>
  <si>
    <t>Other Gases</t>
  </si>
  <si>
    <t>Phillips 66 Rodeo Refinery</t>
  </si>
  <si>
    <t>LODIEC_2_PL1X2</t>
  </si>
  <si>
    <t>Lodi Energy Center</t>
  </si>
  <si>
    <t>Northern California Power Agency - Lodi Energy Center</t>
  </si>
  <si>
    <t>Eight Mile</t>
  </si>
  <si>
    <t>South of Rio Oso, South of Palermo</t>
  </si>
  <si>
    <t>GOLETA_6_EXGEN</t>
  </si>
  <si>
    <t>EXXON COMPANY USA</t>
  </si>
  <si>
    <t>SOUTHERN CALIFORNIA EDISON COMPANY</t>
  </si>
  <si>
    <t>HUMBPP_1_UNITS3</t>
  </si>
  <si>
    <t>Humboldt Bay Generating Station 3</t>
  </si>
  <si>
    <t>Wildwood Solar</t>
  </si>
  <si>
    <t>Humboldt Bay</t>
  </si>
  <si>
    <t>Humboldt</t>
  </si>
  <si>
    <t>HUMBPP_6_UNITS</t>
  </si>
  <si>
    <t>Humboldt Bay Generating Station 1</t>
  </si>
  <si>
    <t>VACADX_1_UNITA1</t>
  </si>
  <si>
    <t>CalPeak Power Vaca Dixon Unit 1</t>
  </si>
  <si>
    <t>CalPeak Power - Vaca-Dixon LLC</t>
  </si>
  <si>
    <t>Vaca Dixon</t>
  </si>
  <si>
    <t>CalPeak Power Vaca Dixon Peaker Plant</t>
  </si>
  <si>
    <t>STIGCT_2_LODI</t>
  </si>
  <si>
    <t>LODI STIG UNIT</t>
  </si>
  <si>
    <t>Combustion Turbine Project No 2</t>
  </si>
  <si>
    <t>WOLFSK_1_UNITA1</t>
  </si>
  <si>
    <t>Wolfskill Energy Center</t>
  </si>
  <si>
    <t>Peabody</t>
  </si>
  <si>
    <t>GILROY_1_UNIT</t>
  </si>
  <si>
    <t>GILROY COGEN AGGREGATE</t>
  </si>
  <si>
    <t>Calpine Gilroy Cogen, L.P.</t>
  </si>
  <si>
    <t>Llagas</t>
  </si>
  <si>
    <t>Gilroy Power Plant</t>
  </si>
  <si>
    <t>Llagas, San Jose, South Bay-Moss Landing</t>
  </si>
  <si>
    <t>GILRPP_1_PL1X2</t>
  </si>
  <si>
    <t>GILROY ENERGY CENTER UNITS 1&amp;2 AGGREGATE</t>
  </si>
  <si>
    <t>Gilroy Peaking Energy Center</t>
  </si>
  <si>
    <t>GILRPP_1_PL3X4</t>
  </si>
  <si>
    <t>GILROY ENERGY CENTER, UNIT #3</t>
  </si>
  <si>
    <t>GRNLF1_1_PL1X2</t>
  </si>
  <si>
    <t>Greenleaf 1</t>
  </si>
  <si>
    <t>Calpine Greenleaf Holdings, Inc.</t>
  </si>
  <si>
    <t>Greenleaf 1 Power Plant</t>
  </si>
  <si>
    <t>BASICE_2_UNITS</t>
  </si>
  <si>
    <t>King City Cogen</t>
  </si>
  <si>
    <t>Calpine King City Cogen</t>
  </si>
  <si>
    <t>King City Power Plant</t>
  </si>
  <si>
    <t>MOSSLD_2_PSP1</t>
  </si>
  <si>
    <t>MOSS LANDING POWER BLOCK 1</t>
  </si>
  <si>
    <t>Moss Landing Power Company LLC</t>
  </si>
  <si>
    <t>Moss Landing</t>
  </si>
  <si>
    <t>Dynegy Moss Landing Power Plant</t>
  </si>
  <si>
    <t>South Bay-Moss Landing</t>
  </si>
  <si>
    <t>MOSSLD_2_PSP2</t>
  </si>
  <si>
    <t>MOSS LANDING POWER BLOCK 2</t>
  </si>
  <si>
    <t>ELCAJN_6_UNITA1</t>
  </si>
  <si>
    <t>Cuyamaca Peak Energy Plant</t>
  </si>
  <si>
    <t>SDGE</t>
  </si>
  <si>
    <t>San Diego Gas &amp; Electric</t>
  </si>
  <si>
    <t>Santee</t>
  </si>
  <si>
    <t>SD-IV</t>
  </si>
  <si>
    <t>San Diego, El Cajon</t>
  </si>
  <si>
    <t>COLUSA_2_PL1X3</t>
  </si>
  <si>
    <t>Colusa Generating Station</t>
  </si>
  <si>
    <t>Delevan</t>
  </si>
  <si>
    <t>BORDER_6_UNITA1</t>
  </si>
  <si>
    <t>CalPeak Power Border Unit 1</t>
  </si>
  <si>
    <t>CalPeak Power - Border LLC</t>
  </si>
  <si>
    <t>Otay Mesa</t>
  </si>
  <si>
    <t>CalPeak Power Border Peaker Plant</t>
  </si>
  <si>
    <t>San Diego, Border</t>
  </si>
  <si>
    <t>ELCAJN_6_LM6K</t>
  </si>
  <si>
    <t>El Cajon Energy Center</t>
  </si>
  <si>
    <t>El Cajon Energy, LLC</t>
  </si>
  <si>
    <t>El Cajon</t>
  </si>
  <si>
    <t>OTAY_6_PL1X2</t>
  </si>
  <si>
    <t>Chula Vista Energy Center, LLC</t>
  </si>
  <si>
    <t>Miguel</t>
  </si>
  <si>
    <t>Chula Vista Energy Center</t>
  </si>
  <si>
    <t>San Diego</t>
  </si>
  <si>
    <t>CARLS1_2_CARCT1</t>
  </si>
  <si>
    <t>Carlsbad 1</t>
  </si>
  <si>
    <t>Carlsbad Energy Center LLC</t>
  </si>
  <si>
    <t>Encina</t>
  </si>
  <si>
    <t>Carlsbad Energy Center</t>
  </si>
  <si>
    <t>CARLS2_1_CARCT1</t>
  </si>
  <si>
    <t>Carlsbad 2</t>
  </si>
  <si>
    <t>METEC_2_PL1X3</t>
  </si>
  <si>
    <t>Metcalf Energy Center</t>
  </si>
  <si>
    <t>Metcalf Energy Center, LLC</t>
  </si>
  <si>
    <t>Metcalf</t>
  </si>
  <si>
    <t>SENTNL_2_CTG1</t>
  </si>
  <si>
    <t>Sentinel Unit 1</t>
  </si>
  <si>
    <t>Sentinel Energy Center, LLC</t>
  </si>
  <si>
    <t>SENTNL_2_CTG2</t>
  </si>
  <si>
    <t>Sentinel Unit 2</t>
  </si>
  <si>
    <t>SENTNL_2_CTG3</t>
  </si>
  <si>
    <t>Sentinel Unit 3</t>
  </si>
  <si>
    <t>SENTNL_2_CTG4</t>
  </si>
  <si>
    <t>Sentinel Unit 4</t>
  </si>
  <si>
    <t>SENTNL_2_CTG5</t>
  </si>
  <si>
    <t>Sentinel Unit 5</t>
  </si>
  <si>
    <t>SENTNL_2_CTG6</t>
  </si>
  <si>
    <t>Sentinel Unit 6</t>
  </si>
  <si>
    <t>SENTNL_2_CTG7</t>
  </si>
  <si>
    <t>Sentinel Unit 7</t>
  </si>
  <si>
    <t>SENTNL_2_CTG8</t>
  </si>
  <si>
    <t>Sentinel Unit 8</t>
  </si>
  <si>
    <t>ESCNDO_6_UNITB1</t>
  </si>
  <si>
    <t>CalPeak Power Enterprise Unit 1</t>
  </si>
  <si>
    <t>CalPeak Power - Enterprise LLC</t>
  </si>
  <si>
    <t>Escondido</t>
  </si>
  <si>
    <t>CalPeak Power Enterprise Peaker Plant</t>
  </si>
  <si>
    <t>MRGT_6_MEF2</t>
  </si>
  <si>
    <t>Miramar Energy Facility II</t>
  </si>
  <si>
    <t>Penasquitos</t>
  </si>
  <si>
    <t>Miramar Energy Facility</t>
  </si>
  <si>
    <t>MRGT_6_MMAREF</t>
  </si>
  <si>
    <t>LARKSP_6_UNIT 1</t>
  </si>
  <si>
    <t>LARKSPUR PEAKER UNIT 1</t>
  </si>
  <si>
    <t>Larkspur Energy Facility</t>
  </si>
  <si>
    <t>LARKSP_6_UNIT 2</t>
  </si>
  <si>
    <t>LARKSPUR PEAKER UNIT 2</t>
  </si>
  <si>
    <t>TERMEX_2_PL1X3</t>
  </si>
  <si>
    <t>TDM</t>
  </si>
  <si>
    <t>Termoelectrica De Mexicali S. de R.L. de C.V. (non-pro forma agreement)</t>
  </si>
  <si>
    <t>Imperial Valley</t>
  </si>
  <si>
    <t>OGROVE_6_PL1X2</t>
  </si>
  <si>
    <t>Orange Grove Energy Center</t>
  </si>
  <si>
    <t>Orange Grove Energy, L.P.</t>
  </si>
  <si>
    <t>Orange Grove Peaking Facility</t>
  </si>
  <si>
    <t>PIOPIC_2_CTG1</t>
  </si>
  <si>
    <t>Pio Pico Unit 1</t>
  </si>
  <si>
    <t>Pio Pico Energy Center</t>
  </si>
  <si>
    <t>PIOPIC_2_CTG2</t>
  </si>
  <si>
    <t>Pio Pico Unit 2</t>
  </si>
  <si>
    <t>PIOPIC_2_CTG3</t>
  </si>
  <si>
    <t>Pio Pico Unit 3</t>
  </si>
  <si>
    <t>OTMESA_2_PL1X3</t>
  </si>
  <si>
    <t>OTAY MESA ENERGY CENTER</t>
  </si>
  <si>
    <t>Otay Mesa Energy Center, LLC</t>
  </si>
  <si>
    <t>Otay Mesa Generating Project</t>
  </si>
  <si>
    <t>PALOMR_2_PL1X3</t>
  </si>
  <si>
    <t>Palomar Energy Center</t>
  </si>
  <si>
    <t>Palomar Energy</t>
  </si>
  <si>
    <t>ESCNDO_6_PL1X2</t>
  </si>
  <si>
    <t>MMC Escondido Aggregate</t>
  </si>
  <si>
    <t>Escondido Energy Center</t>
  </si>
  <si>
    <t>ESCO_6_GLMQF</t>
  </si>
  <si>
    <t>Goal Line Cogen</t>
  </si>
  <si>
    <t>Goal Line, L.P.</t>
  </si>
  <si>
    <t>Goal Line LP</t>
  </si>
  <si>
    <t>*Resources with Not Available data receive a 2.4</t>
  </si>
  <si>
    <t>Both Portfolios (2034)</t>
  </si>
  <si>
    <t>Both Portfolios (2039)</t>
  </si>
  <si>
    <t>DEXZEL_1_UNIT</t>
  </si>
  <si>
    <t>Western Power and Steam Cogeneration</t>
  </si>
  <si>
    <t>Western Power and Steam II LLC</t>
  </si>
  <si>
    <t>Kern Oil</t>
  </si>
  <si>
    <t>CAISO_CHP</t>
  </si>
  <si>
    <t>Western Power &amp; Steam Inc</t>
  </si>
  <si>
    <t>High</t>
  </si>
  <si>
    <t>TXMCKT_6_UNIT</t>
  </si>
  <si>
    <t>McKittrick Cogen</t>
  </si>
  <si>
    <t>Chevron USA Inc</t>
  </si>
  <si>
    <t>CAISO_System</t>
  </si>
  <si>
    <t>CHEVCY_1_UNIT</t>
  </si>
  <si>
    <t>CHEVRON USA (CYMRIC)</t>
  </si>
  <si>
    <t>Cymric 31X Cogen</t>
  </si>
  <si>
    <t>CHEVMN_2_UNITS</t>
  </si>
  <si>
    <t>CHEVRON U.S.A. UNITS 1 &amp; 2 AGGREGATE</t>
  </si>
  <si>
    <t>Chevron U.S.A. Inc. (Chevron CIC)</t>
  </si>
  <si>
    <t>Chevmain</t>
  </si>
  <si>
    <t>El Segundo Cogen</t>
  </si>
  <si>
    <t>UNVRSY_1_UNIT 1</t>
  </si>
  <si>
    <t>Berry Cogen 38 - Unit 1</t>
  </si>
  <si>
    <t>Berry Petroleum Company</t>
  </si>
  <si>
    <t>Berry Cogen</t>
  </si>
  <si>
    <t>TANHIL_6_SOLART</t>
  </si>
  <si>
    <t>Berry Cogen 18</t>
  </si>
  <si>
    <t>CSCCOG_1_UNIT 1</t>
  </si>
  <si>
    <t>SANTA CLARA CO-GEN</t>
  </si>
  <si>
    <t>Santa Clara Cogen</t>
  </si>
  <si>
    <t>CHEVCD_6_UNIT</t>
  </si>
  <si>
    <t>CHEVRON USA (TAFT/CADET)</t>
  </si>
  <si>
    <t>Taft 26C Cogen</t>
  </si>
  <si>
    <t>DISCOV_1_CHEVRN</t>
  </si>
  <si>
    <t>CHEVRON USA (EASTRIDGE)</t>
  </si>
  <si>
    <t>Kern River Eastridge Cogen</t>
  </si>
  <si>
    <t>CHEVCO_6_UNIT 1</t>
  </si>
  <si>
    <t>CHEVRON USA (COALINGA)</t>
  </si>
  <si>
    <t>Cantua</t>
  </si>
  <si>
    <t>Coalinga, Panoche 115 kV</t>
  </si>
  <si>
    <t>SMPRIP_1_SMPSON</t>
  </si>
  <si>
    <t>Ripon Cogeneration Unit 1</t>
  </si>
  <si>
    <t>AltaGas Ripon Energy Inc.</t>
  </si>
  <si>
    <t>Ripon</t>
  </si>
  <si>
    <t>TENGEN_2_PL1X2</t>
  </si>
  <si>
    <t>Placerita Canyon Cogen</t>
  </si>
  <si>
    <t>Shadow Wolf Energy, LLC</t>
  </si>
  <si>
    <t>Sylmar</t>
  </si>
  <si>
    <t>Berry Placerita Cogen</t>
  </si>
  <si>
    <t>SYCAMR_2_UNIT 2</t>
  </si>
  <si>
    <t>Sycamore Cogeneration Unit 2</t>
  </si>
  <si>
    <t>Chevron Power Holdings</t>
  </si>
  <si>
    <t>Sycamore Cogeneration</t>
  </si>
  <si>
    <t>SYCAMR_2_UNIT 1</t>
  </si>
  <si>
    <t>Sycamore Cogeneration Unit 1</t>
  </si>
  <si>
    <t>VEDDER_1_SEKERN</t>
  </si>
  <si>
    <t>TEXACO EXPLORATION &amp; PROD (SE KERN RIVER</t>
  </si>
  <si>
    <t>Southeast Kern River Cogen</t>
  </si>
  <si>
    <t>SYCAMR_2_UNIT 3</t>
  </si>
  <si>
    <t>Sycamore Cogeneration Unit 3</t>
  </si>
  <si>
    <t>SYCAMR_2_UNIT 4</t>
  </si>
  <si>
    <t>Sycamore Cogeneration Unit 4</t>
  </si>
  <si>
    <t>SNCLRA_2_UNIT1</t>
  </si>
  <si>
    <t>New Indy Oxnard</t>
  </si>
  <si>
    <t>New-Indy Oxnard LLC</t>
  </si>
  <si>
    <t>Santa Clara</t>
  </si>
  <si>
    <t>Oxnard Paper Mill</t>
  </si>
  <si>
    <t>SNCLRA_6_PROCGN</t>
  </si>
  <si>
    <t>Procter and Gamble Oxnard 2</t>
  </si>
  <si>
    <t>The Procter &amp; Gamble Paper Products Company</t>
  </si>
  <si>
    <t>Oxnard</t>
  </si>
  <si>
    <t>CHEVCO_6_UNIT 2</t>
  </si>
  <si>
    <t>AERA ENERGY LLC. (COALINGA)</t>
  </si>
  <si>
    <t>Gates</t>
  </si>
  <si>
    <t>Coalinga Cogeneration Facility</t>
  </si>
  <si>
    <t>CHINO_6_CIMGEN</t>
  </si>
  <si>
    <t>Chino Co-Generation</t>
  </si>
  <si>
    <t>O.L.S. Energy - Chino</t>
  </si>
  <si>
    <t>Chino</t>
  </si>
  <si>
    <t>OLS Energy Chino</t>
  </si>
  <si>
    <t>SNCLRA_6_OXGEN</t>
  </si>
  <si>
    <t>OXGEN</t>
  </si>
  <si>
    <t>EF Oxnard LLC</t>
  </si>
  <si>
    <t>E F Oxnard Energy Facility</t>
  </si>
  <si>
    <t>HOLGAT_1_BORAX</t>
  </si>
  <si>
    <t>U.S. Borax, Unit 1</t>
  </si>
  <si>
    <t>U.S. Borax Inc.</t>
  </si>
  <si>
    <t>Kramer</t>
  </si>
  <si>
    <t>US Borax</t>
  </si>
  <si>
    <t>SUNSET_2_UNITS</t>
  </si>
  <si>
    <t>MIDWAY SUNSET COGENERATION PLANT</t>
  </si>
  <si>
    <t>Midway Sunset Cogeneration Company</t>
  </si>
  <si>
    <t>Midway</t>
  </si>
  <si>
    <t>Midway Sunset Cogen</t>
  </si>
  <si>
    <t>ARCOGN_2_UNITS</t>
  </si>
  <si>
    <t>WATSON COGENERATION</t>
  </si>
  <si>
    <t>Watson Cogeneration Company</t>
  </si>
  <si>
    <t>Hinson</t>
  </si>
  <si>
    <t>Watson Cogeneration</t>
  </si>
  <si>
    <t>SRINTL_6_UNIT</t>
  </si>
  <si>
    <t>SRI INTERNATIONAL</t>
  </si>
  <si>
    <t>SRI International Cogen Project</t>
  </si>
  <si>
    <t>PLMSSR_6_HISIER</t>
  </si>
  <si>
    <t>High Sierra Cogeneration Aggregate</t>
  </si>
  <si>
    <t>Plumas Sierra REC</t>
  </si>
  <si>
    <t>Caribou</t>
  </si>
  <si>
    <t>High Sierra Cogeneration Plant</t>
  </si>
  <si>
    <t>CROKET_7_UNIT</t>
  </si>
  <si>
    <t>CROCKETT COGEN</t>
  </si>
  <si>
    <t>Crockett Cogen Project</t>
  </si>
  <si>
    <t>OROVIL_6_UNIT</t>
  </si>
  <si>
    <t>Oroville Cogeneration, LP</t>
  </si>
  <si>
    <t>Oroville Cogeneration, L.P.</t>
  </si>
  <si>
    <t>Wyandotte</t>
  </si>
  <si>
    <t>Oroville Cogeneration LP</t>
  </si>
  <si>
    <t>Drum-Rio Oso</t>
  </si>
  <si>
    <t>UNCHEM_1_UNIT</t>
  </si>
  <si>
    <t>CONTRA COSTA CARBON PLANT</t>
  </si>
  <si>
    <t>Phillips 66 Company</t>
  </si>
  <si>
    <t>STEAM</t>
  </si>
  <si>
    <t>COAL</t>
  </si>
  <si>
    <t>Petroleum Coke</t>
  </si>
  <si>
    <t>GRNLF2_1_UNIT</t>
  </si>
  <si>
    <t>GREENLEAF II COGEN</t>
  </si>
  <si>
    <t>Greenleaf Energy Unit 2 LLC</t>
  </si>
  <si>
    <t>Greenleaf 2 Power Plant</t>
  </si>
  <si>
    <t>SALIRV_2_UNIT</t>
  </si>
  <si>
    <t>Salinas River Cogeneration</t>
  </si>
  <si>
    <t>Chevron Power Holdings, Inc</t>
  </si>
  <si>
    <t>SEARLS_7_ARGUS</t>
  </si>
  <si>
    <t>Argus Cogeneration</t>
  </si>
  <si>
    <t>Searles Valley Minerals Inc.</t>
  </si>
  <si>
    <t>Inyokern</t>
  </si>
  <si>
    <t>Conventional Steam Coal</t>
  </si>
  <si>
    <t>Argus Cogen Plant</t>
  </si>
  <si>
    <t>SAMPSN_6_KELCO1</t>
  </si>
  <si>
    <t>KELCO QUALIFYING FACILITY</t>
  </si>
  <si>
    <t>CP Kelco U.S., Inc.</t>
  </si>
  <si>
    <t>Silvergate</t>
  </si>
  <si>
    <t>C P Kelco San Diego Plant</t>
  </si>
  <si>
    <t>STOILS_1_UNITS</t>
  </si>
  <si>
    <t>Chevron Richmond Refinery</t>
  </si>
  <si>
    <t>Chevron Products Company</t>
  </si>
  <si>
    <t>Richmond R</t>
  </si>
  <si>
    <t>Richmond Cogen</t>
  </si>
  <si>
    <t>2022-23 TPP Appendix J</t>
  </si>
  <si>
    <t>Area/Sub-area</t>
  </si>
  <si>
    <t>Pmax MW</t>
  </si>
  <si>
    <t>Energy MWh</t>
  </si>
  <si>
    <t>Max. # of discharge hours</t>
  </si>
  <si>
    <t>Max. MW of 4 hour battery (1 for 1 MW replacement)</t>
  </si>
  <si>
    <t>Replacing mostly</t>
  </si>
  <si>
    <t>Max. 4-hr storage</t>
  </si>
  <si>
    <t>Replacing Gas? (per 2032 study)</t>
  </si>
  <si>
    <t>Ozone Attainment Status</t>
  </si>
  <si>
    <t>Ozone Score</t>
  </si>
  <si>
    <t>PM2.5 Attainment Status</t>
  </si>
  <si>
    <t>PM2.5 Score</t>
  </si>
  <si>
    <t>gas</t>
  </si>
  <si>
    <t>North Coast/North Bay Overall</t>
  </si>
  <si>
    <t>geothermal</t>
  </si>
  <si>
    <t xml:space="preserve">North Coast/North Bay Overall </t>
  </si>
  <si>
    <t>Eagle Rock (Sub)</t>
  </si>
  <si>
    <t>Fulton (Sub)</t>
  </si>
  <si>
    <t>Placer</t>
  </si>
  <si>
    <t>hydro</t>
  </si>
  <si>
    <t>Telsa-Belloa</t>
  </si>
  <si>
    <t>Big Creek-Ventura</t>
  </si>
  <si>
    <t>Greater Bay Overall</t>
  </si>
  <si>
    <t>San Diego-IV</t>
  </si>
  <si>
    <t>San Jose</t>
  </si>
  <si>
    <t>distillate</t>
  </si>
  <si>
    <t>limit reached</t>
  </si>
  <si>
    <t>Greater Fresno Overall</t>
  </si>
  <si>
    <t>Borden</t>
  </si>
  <si>
    <t>Need eliminated</t>
  </si>
  <si>
    <t>Hanford</t>
  </si>
  <si>
    <t>Coalinga</t>
  </si>
  <si>
    <t>Reedley</t>
  </si>
  <si>
    <t>none</t>
  </si>
  <si>
    <t>Kern Overall</t>
  </si>
  <si>
    <t>Westpark</t>
  </si>
  <si>
    <t>Kern 70 kV</t>
  </si>
  <si>
    <t>Kern Tevis</t>
  </si>
  <si>
    <t>Big Creek/Ventura</t>
  </si>
  <si>
    <t>LA Basin Overall</t>
  </si>
  <si>
    <t>El Nido</t>
  </si>
  <si>
    <t>San Diego/Imperial Valley Overall</t>
  </si>
  <si>
    <t>Border</t>
  </si>
  <si>
    <t>Retirement of Once Through Cooling Plants</t>
  </si>
  <si>
    <t>The planned retirement of the Once Through Cooling (OTC) plants are assumed in both the 24-25 TPP base case and High Gas Retirement Sensitivity. Those plants (~3.7 GW of capacity) are omitted from this analysis and these list of unit selection, but their retirements are still included in the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</si>
</sst>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3"/>
      <color theme="1"/>
      <name val="Calibri"/>
      <family val="2"/>
      <scheme val="minor"/>
    </font>
  </fonts>
  <fills count="13">
    <fill>
      <patternFill patternType="none"/>
    </fill>
    <fill>
      <patternFill patternType="gray125"/>
    </fill>
    <fill>
      <patternFill patternType="solid">
        <fgColor theme="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1" fillId="0" borderId="0"/>
    <xf numFmtId="0" fontId="1" fillId="0" borderId="0"/>
  </cellStyleXfs>
  <cellXfs count="96">
    <xf numFmtId="0" fontId="0" fillId="0" borderId="0" xfId="0"/>
    <xf numFmtId="0" fontId="2" fillId="0" borderId="1" xfId="4" applyFont="1" applyBorder="1" applyAlignment="1">
      <alignment horizontal="left" wrapText="1"/>
    </xf>
    <xf numFmtId="0" fontId="2" fillId="0" borderId="2" xfId="4" applyFont="1" applyBorder="1" applyAlignment="1">
      <alignment horizontal="left" wrapText="1"/>
    </xf>
    <xf numFmtId="0" fontId="2" fillId="3" borderId="1" xfId="4" applyFont="1" applyFill="1" applyBorder="1" applyAlignment="1">
      <alignment horizontal="left" wrapText="1"/>
    </xf>
    <xf numFmtId="0" fontId="2" fillId="3" borderId="1" xfId="0" applyFont="1" applyFill="1" applyBorder="1" applyAlignment="1">
      <alignment wrapText="1"/>
    </xf>
    <xf numFmtId="0" fontId="2" fillId="4" borderId="1" xfId="4" applyFont="1" applyFill="1" applyBorder="1" applyAlignment="1">
      <alignment horizontal="left" wrapText="1"/>
    </xf>
    <xf numFmtId="0" fontId="2" fillId="4" borderId="1" xfId="0" applyFont="1" applyFill="1" applyBorder="1" applyAlignment="1">
      <alignment wrapText="1"/>
    </xf>
    <xf numFmtId="0" fontId="2" fillId="0" borderId="1" xfId="0" applyFont="1" applyBorder="1" applyAlignment="1">
      <alignment wrapText="1"/>
    </xf>
    <xf numFmtId="0" fontId="2" fillId="5" borderId="1" xfId="0" applyFont="1" applyFill="1" applyBorder="1" applyAlignment="1">
      <alignment wrapText="1"/>
    </xf>
    <xf numFmtId="0" fontId="3" fillId="2" borderId="1" xfId="3" applyBorder="1" applyAlignment="1">
      <alignment wrapText="1"/>
    </xf>
    <xf numFmtId="0" fontId="4" fillId="6" borderId="0" xfId="5" applyFont="1" applyFill="1" applyAlignment="1">
      <alignment wrapText="1"/>
    </xf>
    <xf numFmtId="0" fontId="2" fillId="0" borderId="1" xfId="0" applyFont="1" applyBorder="1"/>
    <xf numFmtId="0" fontId="0" fillId="0" borderId="1" xfId="0" applyBorder="1"/>
    <xf numFmtId="0" fontId="0" fillId="7" borderId="0" xfId="0" applyFill="1"/>
    <xf numFmtId="0" fontId="2" fillId="0" borderId="1" xfId="0" applyFont="1" applyBorder="1" applyAlignment="1">
      <alignment horizontal="left"/>
    </xf>
    <xf numFmtId="0" fontId="1" fillId="0" borderId="0" xfId="4"/>
    <xf numFmtId="14" fontId="1" fillId="0" borderId="0" xfId="4" applyNumberFormat="1"/>
    <xf numFmtId="0" fontId="0" fillId="0" borderId="7" xfId="0" applyBorder="1"/>
    <xf numFmtId="0" fontId="0" fillId="0" borderId="8" xfId="0" applyBorder="1"/>
    <xf numFmtId="0" fontId="0" fillId="8" borderId="7" xfId="0" applyFill="1" applyBorder="1"/>
    <xf numFmtId="0" fontId="0" fillId="8" borderId="7" xfId="1" applyNumberFormat="1" applyFont="1" applyFill="1" applyBorder="1"/>
    <xf numFmtId="0" fontId="0" fillId="8" borderId="0" xfId="1" applyNumberFormat="1" applyFont="1" applyFill="1" applyBorder="1"/>
    <xf numFmtId="0" fontId="0" fillId="8" borderId="8" xfId="1" applyNumberFormat="1" applyFont="1" applyFill="1" applyBorder="1"/>
    <xf numFmtId="0" fontId="0" fillId="4" borderId="7" xfId="0" applyFill="1" applyBorder="1"/>
    <xf numFmtId="0" fontId="0" fillId="4" borderId="0" xfId="0" applyFill="1"/>
    <xf numFmtId="164" fontId="0" fillId="4" borderId="8" xfId="2" applyNumberFormat="1" applyFont="1" applyFill="1" applyBorder="1"/>
    <xf numFmtId="0" fontId="0" fillId="4" borderId="0" xfId="2" applyNumberFormat="1" applyFont="1" applyFill="1" applyBorder="1"/>
    <xf numFmtId="164" fontId="0" fillId="4" borderId="0" xfId="2" applyNumberFormat="1" applyFont="1" applyFill="1" applyBorder="1"/>
    <xf numFmtId="1" fontId="0" fillId="0" borderId="0" xfId="0" applyNumberFormat="1"/>
    <xf numFmtId="0" fontId="0" fillId="9" borderId="7" xfId="0" applyFill="1" applyBorder="1"/>
    <xf numFmtId="0" fontId="0" fillId="9" borderId="0" xfId="0" applyFill="1"/>
    <xf numFmtId="0" fontId="0" fillId="9" borderId="8" xfId="0" applyFill="1" applyBorder="1"/>
    <xf numFmtId="165" fontId="0" fillId="0" borderId="0" xfId="1" applyNumberFormat="1" applyFont="1"/>
    <xf numFmtId="166" fontId="0" fillId="0" borderId="0" xfId="0" applyNumberFormat="1"/>
    <xf numFmtId="167" fontId="0" fillId="0" borderId="0" xfId="0" applyNumberFormat="1"/>
    <xf numFmtId="0" fontId="0" fillId="10" borderId="0" xfId="0" applyFill="1"/>
    <xf numFmtId="0" fontId="0" fillId="10" borderId="0" xfId="2" applyNumberFormat="1" applyFont="1" applyFill="1" applyBorder="1"/>
    <xf numFmtId="0" fontId="0" fillId="0" borderId="5" xfId="0" applyBorder="1"/>
    <xf numFmtId="0" fontId="0" fillId="0" borderId="9" xfId="0" applyBorder="1"/>
    <xf numFmtId="0" fontId="0" fillId="8" borderId="5" xfId="0" applyFill="1" applyBorder="1"/>
    <xf numFmtId="0" fontId="0" fillId="8" borderId="5" xfId="1" applyNumberFormat="1" applyFont="1" applyFill="1" applyBorder="1"/>
    <xf numFmtId="0" fontId="0" fillId="8" borderId="6" xfId="1" applyNumberFormat="1" applyFont="1" applyFill="1" applyBorder="1"/>
    <xf numFmtId="0" fontId="0" fillId="8" borderId="9" xfId="1" applyNumberFormat="1" applyFont="1" applyFill="1" applyBorder="1"/>
    <xf numFmtId="0" fontId="0" fillId="4" borderId="5" xfId="0" applyFill="1" applyBorder="1"/>
    <xf numFmtId="0" fontId="0" fillId="4" borderId="6" xfId="0" applyFill="1" applyBorder="1"/>
    <xf numFmtId="0" fontId="0" fillId="9" borderId="5" xfId="0" applyFill="1" applyBorder="1"/>
    <xf numFmtId="0" fontId="0" fillId="9" borderId="6" xfId="0"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right" vertical="top" wrapText="1"/>
    </xf>
    <xf numFmtId="0" fontId="0" fillId="0" borderId="4" xfId="0" applyBorder="1" applyAlignment="1">
      <alignment vertical="top" wrapText="1"/>
    </xf>
    <xf numFmtId="0" fontId="2" fillId="0" borderId="0" xfId="0" applyFont="1" applyAlignment="1">
      <alignment horizontal="right"/>
    </xf>
    <xf numFmtId="0" fontId="5" fillId="0" borderId="0" xfId="0" applyFont="1"/>
    <xf numFmtId="0" fontId="0" fillId="0" borderId="0" xfId="0" applyAlignment="1">
      <alignment horizontal="center"/>
    </xf>
    <xf numFmtId="0" fontId="0" fillId="0" borderId="8" xfId="0" applyBorder="1" applyAlignment="1">
      <alignment wrapText="1"/>
    </xf>
    <xf numFmtId="0" fontId="0" fillId="0" borderId="9" xfId="0" applyBorder="1" applyAlignment="1">
      <alignment wrapText="1"/>
    </xf>
    <xf numFmtId="0" fontId="2" fillId="11" borderId="1" xfId="0" applyFont="1" applyFill="1" applyBorder="1" applyAlignment="1">
      <alignment wrapText="1"/>
    </xf>
    <xf numFmtId="0" fontId="0" fillId="11" borderId="1" xfId="0" applyFill="1" applyBorder="1"/>
    <xf numFmtId="0" fontId="2" fillId="12" borderId="1" xfId="0" applyFont="1" applyFill="1" applyBorder="1" applyAlignment="1">
      <alignment wrapText="1"/>
    </xf>
    <xf numFmtId="0" fontId="0" fillId="0" borderId="4" xfId="0" applyBorder="1" applyAlignment="1">
      <alignment horizontal="left" vertical="top" wrapText="1"/>
    </xf>
    <xf numFmtId="0" fontId="2" fillId="0" borderId="1" xfId="0" applyFont="1" applyBorder="1" applyAlignment="1">
      <alignment horizontal="center"/>
    </xf>
    <xf numFmtId="0" fontId="2" fillId="12" borderId="1" xfId="0" applyFont="1" applyFill="1" applyBorder="1" applyAlignment="1">
      <alignment horizont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0" fillId="0" borderId="7"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5" xfId="0" applyBorder="1" applyAlignment="1">
      <alignment horizontal="left"/>
    </xf>
    <xf numFmtId="0" fontId="0" fillId="0" borderId="9" xfId="0" applyBorder="1" applyAlignment="1">
      <alignment horizontal="left"/>
    </xf>
    <xf numFmtId="0" fontId="2" fillId="0" borderId="7" xfId="0" applyFont="1" applyBorder="1" applyAlignment="1">
      <alignment horizontal="right" vertical="center" wrapText="1"/>
    </xf>
    <xf numFmtId="0" fontId="2" fillId="0" borderId="5" xfId="0" applyFont="1" applyBorder="1" applyAlignment="1">
      <alignment horizontal="right" vertical="center" wrapText="1"/>
    </xf>
    <xf numFmtId="0" fontId="2" fillId="0" borderId="11" xfId="0" applyFont="1" applyBorder="1" applyAlignment="1">
      <alignment horizontal="center" vertic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 xfId="0"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0" borderId="5" xfId="0" applyBorder="1" applyAlignment="1">
      <alignment horizontal="left" wrapText="1"/>
    </xf>
    <xf numFmtId="0" fontId="0" fillId="0" borderId="9" xfId="0" applyBorder="1" applyAlignment="1">
      <alignment horizontal="left" wrapText="1"/>
    </xf>
    <xf numFmtId="0" fontId="0" fillId="0" borderId="7" xfId="0" applyBorder="1" applyAlignment="1">
      <alignment horizontal="left"/>
    </xf>
    <xf numFmtId="0" fontId="0" fillId="0" borderId="8" xfId="0" applyBorder="1" applyAlignment="1">
      <alignment horizontal="left"/>
    </xf>
    <xf numFmtId="0" fontId="2" fillId="12" borderId="6" xfId="0" applyFont="1" applyFill="1" applyBorder="1" applyAlignment="1">
      <alignment horizontal="center" wrapText="1"/>
    </xf>
    <xf numFmtId="0" fontId="2" fillId="12" borderId="9" xfId="0" applyFont="1" applyFill="1" applyBorder="1" applyAlignment="1">
      <alignment horizontal="center" wrapText="1"/>
    </xf>
    <xf numFmtId="0" fontId="2" fillId="5"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12" borderId="1" xfId="0" applyFont="1" applyFill="1" applyBorder="1" applyAlignment="1">
      <alignment horizontal="center" wrapText="1"/>
    </xf>
  </cellXfs>
  <cellStyles count="6">
    <cellStyle name="Accent1" xfId="3" builtinId="29"/>
    <cellStyle name="Comma" xfId="1" builtinId="3"/>
    <cellStyle name="Normal" xfId="0" builtinId="0"/>
    <cellStyle name="Normal 16" xfId="5" xr:uid="{D9BF281D-B039-4D95-88B5-4CB737C603D6}"/>
    <cellStyle name="Normal 2" xfId="4" xr:uid="{BE7EC7DE-6B68-44C7-BBE9-0543A6EFA3FB}"/>
    <cellStyle name="Percent" xfId="2" builtinId="5"/>
  </cellStyles>
  <dxfs count="6">
    <dxf>
      <font>
        <color rgb="FF9C0006"/>
      </font>
      <fill>
        <patternFill>
          <bgColor rgb="FFFFC7CE"/>
        </patternFill>
      </fill>
    </dxf>
    <dxf>
      <font>
        <color rgb="FF9C5700"/>
      </font>
      <fill>
        <patternFill>
          <bgColor rgb="FFFFEB9C"/>
        </patternFill>
      </fill>
    </dxf>
    <dxf>
      <fill>
        <patternFill>
          <bgColor theme="6" tint="0.79998168889431442"/>
        </patternFill>
      </fill>
    </dxf>
    <dxf>
      <font>
        <color rgb="FF9C0006"/>
      </font>
      <fill>
        <patternFill>
          <bgColor rgb="FFFFC7CE"/>
        </patternFill>
      </fill>
    </dxf>
    <dxf>
      <font>
        <color rgb="FF9C5700"/>
      </font>
      <fill>
        <patternFill>
          <bgColor rgb="FFFFEB9C"/>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74D7-9A5F-4D76-8C94-F8D09EF705B9}">
  <dimension ref="B1:I27"/>
  <sheetViews>
    <sheetView topLeftCell="A9" workbookViewId="0">
      <selection activeCell="C5" sqref="C5:D5"/>
    </sheetView>
  </sheetViews>
  <sheetFormatPr defaultRowHeight="14.5" x14ac:dyDescent="0.35"/>
  <cols>
    <col min="1" max="1" width="6" customWidth="1"/>
    <col min="2" max="2" width="18.26953125" customWidth="1"/>
    <col min="3" max="3" width="34.81640625" customWidth="1"/>
    <col min="4" max="4" width="86.7265625" customWidth="1"/>
  </cols>
  <sheetData>
    <row r="1" spans="2:9" ht="17" x14ac:dyDescent="0.4">
      <c r="B1" s="52" t="s">
        <v>0</v>
      </c>
      <c r="E1" t="s">
        <v>1</v>
      </c>
    </row>
    <row r="2" spans="2:9" ht="47.5" customHeight="1" x14ac:dyDescent="0.35">
      <c r="B2" s="47" t="s">
        <v>2</v>
      </c>
      <c r="C2" s="78" t="s">
        <v>3</v>
      </c>
      <c r="D2" s="78"/>
    </row>
    <row r="3" spans="2:9" ht="72" customHeight="1" x14ac:dyDescent="0.35">
      <c r="B3" s="47" t="s">
        <v>4</v>
      </c>
      <c r="C3" s="78" t="s">
        <v>5</v>
      </c>
      <c r="D3" s="78"/>
    </row>
    <row r="4" spans="2:9" ht="43.5" x14ac:dyDescent="0.35">
      <c r="B4" s="48" t="s">
        <v>957</v>
      </c>
      <c r="C4" s="67" t="s">
        <v>958</v>
      </c>
      <c r="D4" s="68"/>
    </row>
    <row r="5" spans="2:9" ht="44.15" customHeight="1" x14ac:dyDescent="0.35">
      <c r="B5" s="47" t="s">
        <v>6</v>
      </c>
      <c r="C5" s="67" t="s">
        <v>7</v>
      </c>
      <c r="D5" s="68"/>
    </row>
    <row r="6" spans="2:9" ht="45.65" customHeight="1" x14ac:dyDescent="0.35">
      <c r="B6" s="48" t="s">
        <v>8</v>
      </c>
      <c r="C6" s="67" t="s">
        <v>9</v>
      </c>
      <c r="D6" s="68"/>
    </row>
    <row r="7" spans="2:9" ht="58" x14ac:dyDescent="0.35">
      <c r="B7" s="69" t="s">
        <v>10</v>
      </c>
      <c r="C7" s="49" t="s">
        <v>11</v>
      </c>
      <c r="D7" s="59" t="s">
        <v>12</v>
      </c>
    </row>
    <row r="8" spans="2:9" ht="87" x14ac:dyDescent="0.35">
      <c r="B8" s="75"/>
      <c r="C8" s="49" t="s">
        <v>13</v>
      </c>
      <c r="D8" s="59" t="s">
        <v>14</v>
      </c>
    </row>
    <row r="9" spans="2:9" ht="58" x14ac:dyDescent="0.35">
      <c r="B9" s="70"/>
      <c r="C9" s="49" t="s">
        <v>15</v>
      </c>
      <c r="D9" s="59" t="s">
        <v>16</v>
      </c>
    </row>
    <row r="10" spans="2:9" ht="58" x14ac:dyDescent="0.35">
      <c r="B10" s="69" t="s">
        <v>17</v>
      </c>
      <c r="C10" s="49" t="s">
        <v>18</v>
      </c>
      <c r="D10" s="50" t="s">
        <v>19</v>
      </c>
    </row>
    <row r="11" spans="2:9" ht="43.5" x14ac:dyDescent="0.35">
      <c r="B11" s="70"/>
      <c r="C11" s="49" t="s">
        <v>20</v>
      </c>
      <c r="D11" s="50" t="s">
        <v>21</v>
      </c>
    </row>
    <row r="12" spans="2:9" ht="72.5" x14ac:dyDescent="0.35">
      <c r="B12" s="48" t="s">
        <v>22</v>
      </c>
      <c r="C12" s="49" t="s">
        <v>23</v>
      </c>
      <c r="D12" s="50" t="s">
        <v>24</v>
      </c>
    </row>
    <row r="13" spans="2:9" x14ac:dyDescent="0.35">
      <c r="B13" s="69" t="s">
        <v>25</v>
      </c>
      <c r="C13" s="76" t="s">
        <v>26</v>
      </c>
      <c r="D13" s="77"/>
      <c r="I13" t="s">
        <v>27</v>
      </c>
    </row>
    <row r="14" spans="2:9" ht="29.15" customHeight="1" x14ac:dyDescent="0.35">
      <c r="B14" s="70"/>
      <c r="C14" s="65" t="s">
        <v>28</v>
      </c>
      <c r="D14" s="66"/>
    </row>
    <row r="15" spans="2:9" ht="30.65" customHeight="1" x14ac:dyDescent="0.35">
      <c r="B15" s="69" t="s">
        <v>29</v>
      </c>
      <c r="C15" s="76" t="s">
        <v>30</v>
      </c>
      <c r="D15" s="77"/>
    </row>
    <row r="16" spans="2:9" ht="30" customHeight="1" x14ac:dyDescent="0.35">
      <c r="B16" s="70"/>
      <c r="C16" s="81" t="s">
        <v>31</v>
      </c>
      <c r="D16" s="82"/>
    </row>
    <row r="17" spans="2:4" ht="46.5" customHeight="1" x14ac:dyDescent="0.35">
      <c r="B17" s="48" t="s">
        <v>32</v>
      </c>
      <c r="C17" s="67" t="s">
        <v>33</v>
      </c>
      <c r="D17" s="68"/>
    </row>
    <row r="18" spans="2:4" ht="44.15" customHeight="1" x14ac:dyDescent="0.35">
      <c r="B18" s="69" t="s">
        <v>34</v>
      </c>
      <c r="C18" s="76" t="s">
        <v>35</v>
      </c>
      <c r="D18" s="77"/>
    </row>
    <row r="19" spans="2:4" ht="29.15" customHeight="1" x14ac:dyDescent="0.35">
      <c r="B19" s="75"/>
      <c r="C19" s="65" t="s">
        <v>36</v>
      </c>
      <c r="D19" s="66"/>
    </row>
    <row r="20" spans="2:4" ht="57.65" customHeight="1" x14ac:dyDescent="0.35">
      <c r="B20" s="75"/>
      <c r="C20" s="65" t="s">
        <v>37</v>
      </c>
      <c r="D20" s="66"/>
    </row>
    <row r="21" spans="2:4" ht="64.5" customHeight="1" x14ac:dyDescent="0.35">
      <c r="B21" s="75"/>
      <c r="C21" s="73" t="s">
        <v>38</v>
      </c>
      <c r="D21" s="54" t="s">
        <v>39</v>
      </c>
    </row>
    <row r="22" spans="2:4" ht="60.65" customHeight="1" x14ac:dyDescent="0.35">
      <c r="B22" s="70"/>
      <c r="C22" s="74"/>
      <c r="D22" s="55" t="s">
        <v>40</v>
      </c>
    </row>
    <row r="23" spans="2:4" x14ac:dyDescent="0.35">
      <c r="B23" s="62" t="s">
        <v>41</v>
      </c>
      <c r="C23" s="79" t="s">
        <v>42</v>
      </c>
      <c r="D23" s="80"/>
    </row>
    <row r="24" spans="2:4" x14ac:dyDescent="0.35">
      <c r="B24" s="63"/>
      <c r="C24" s="83" t="s">
        <v>43</v>
      </c>
      <c r="D24" s="84"/>
    </row>
    <row r="25" spans="2:4" ht="28.5" customHeight="1" x14ac:dyDescent="0.35">
      <c r="B25" s="63"/>
      <c r="C25" s="65" t="s">
        <v>44</v>
      </c>
      <c r="D25" s="66"/>
    </row>
    <row r="26" spans="2:4" x14ac:dyDescent="0.35">
      <c r="B26" s="63"/>
      <c r="C26" s="71" t="s">
        <v>45</v>
      </c>
      <c r="D26" s="72"/>
    </row>
    <row r="27" spans="2:4" x14ac:dyDescent="0.35">
      <c r="B27" s="64"/>
      <c r="C27" s="71" t="s">
        <v>46</v>
      </c>
      <c r="D27" s="72"/>
    </row>
  </sheetData>
  <mergeCells count="25">
    <mergeCell ref="C3:D3"/>
    <mergeCell ref="C2:D2"/>
    <mergeCell ref="C23:D23"/>
    <mergeCell ref="C25:D25"/>
    <mergeCell ref="C18:D18"/>
    <mergeCell ref="C15:D15"/>
    <mergeCell ref="C16:D16"/>
    <mergeCell ref="C24:D24"/>
    <mergeCell ref="C6:D6"/>
    <mergeCell ref="C5:D5"/>
    <mergeCell ref="C4:D4"/>
    <mergeCell ref="B7:B9"/>
    <mergeCell ref="B10:B11"/>
    <mergeCell ref="C13:D13"/>
    <mergeCell ref="B13:B14"/>
    <mergeCell ref="C19:D19"/>
    <mergeCell ref="B18:B22"/>
    <mergeCell ref="C20:D20"/>
    <mergeCell ref="B23:B27"/>
    <mergeCell ref="C14:D14"/>
    <mergeCell ref="C17:D17"/>
    <mergeCell ref="B15:B16"/>
    <mergeCell ref="C27:D27"/>
    <mergeCell ref="C26:D26"/>
    <mergeCell ref="C21: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7C85-D128-4C1E-9B5D-F9F7A46AA610}">
  <dimension ref="C1:BQ165"/>
  <sheetViews>
    <sheetView tabSelected="1" zoomScaleNormal="100" workbookViewId="0">
      <selection activeCell="F1" sqref="F1"/>
    </sheetView>
  </sheetViews>
  <sheetFormatPr defaultRowHeight="14.5" outlineLevelCol="1" x14ac:dyDescent="0.35"/>
  <cols>
    <col min="1" max="2" width="2.54296875" customWidth="1"/>
    <col min="3" max="3" width="17.54296875" style="53" customWidth="1"/>
    <col min="4" max="4" width="16.81640625" style="53" customWidth="1"/>
    <col min="5" max="5" width="17.1796875" style="53" customWidth="1"/>
    <col min="6" max="6" width="22" customWidth="1"/>
    <col min="7" max="7" width="19.7265625" customWidth="1"/>
    <col min="8" max="8" width="11.1796875" customWidth="1"/>
    <col min="9" max="9" width="0" hidden="1" customWidth="1"/>
    <col min="10" max="10" width="10.26953125" customWidth="1"/>
    <col min="11" max="11" width="20.7265625" customWidth="1"/>
    <col min="12" max="12" width="10.453125" customWidth="1"/>
    <col min="15" max="15" width="10.7265625" customWidth="1"/>
    <col min="16" max="16" width="20.453125" customWidth="1"/>
    <col min="17" max="17" width="10.7265625" customWidth="1"/>
    <col min="18" max="18" width="9.54296875" customWidth="1"/>
    <col min="19" max="21" width="9.54296875" hidden="1" customWidth="1" outlineLevel="1"/>
    <col min="22" max="22" width="10.54296875" hidden="1" customWidth="1" outlineLevel="1"/>
    <col min="23" max="23" width="12" hidden="1" customWidth="1" outlineLevel="1"/>
    <col min="24" max="33" width="9.54296875" hidden="1" customWidth="1" outlineLevel="1"/>
    <col min="34" max="34" width="14.453125" customWidth="1" collapsed="1"/>
    <col min="35" max="37" width="10.453125" customWidth="1"/>
    <col min="38" max="39" width="10.453125" hidden="1" customWidth="1"/>
    <col min="40" max="44" width="10.453125" customWidth="1"/>
    <col min="45" max="51" width="9.54296875" customWidth="1"/>
    <col min="52" max="52" width="12.1796875" customWidth="1"/>
    <col min="53" max="53" width="10.7265625" customWidth="1"/>
    <col min="54" max="54" width="11" customWidth="1"/>
    <col min="55" max="55" width="13.1796875" customWidth="1"/>
    <col min="56" max="58" width="9.54296875" customWidth="1"/>
    <col min="59" max="60" width="10.81640625" customWidth="1"/>
    <col min="61" max="67" width="9.54296875" customWidth="1"/>
    <col min="68" max="68" width="17.7265625" customWidth="1"/>
    <col min="69" max="69" width="12" customWidth="1"/>
  </cols>
  <sheetData>
    <row r="1" spans="3:69" x14ac:dyDescent="0.35">
      <c r="F1" s="51" t="s">
        <v>47</v>
      </c>
      <c r="G1" s="35" t="s">
        <v>48</v>
      </c>
      <c r="H1" s="35"/>
    </row>
    <row r="2" spans="3:69" x14ac:dyDescent="0.35">
      <c r="AO2" t="s">
        <v>49</v>
      </c>
      <c r="AQ2" t="s">
        <v>50</v>
      </c>
      <c r="BA2" t="s">
        <v>51</v>
      </c>
      <c r="BJ2" t="s">
        <v>50</v>
      </c>
      <c r="BO2" t="s">
        <v>52</v>
      </c>
    </row>
    <row r="3" spans="3:69" ht="30" customHeight="1" x14ac:dyDescent="0.35">
      <c r="C3" s="85" t="s">
        <v>53</v>
      </c>
      <c r="D3" s="85"/>
      <c r="E3" s="86"/>
      <c r="F3" s="88" t="s">
        <v>54</v>
      </c>
      <c r="G3" s="88"/>
      <c r="H3" s="88"/>
      <c r="I3" s="88"/>
      <c r="J3" s="88"/>
      <c r="K3" s="88"/>
      <c r="L3" s="88"/>
      <c r="M3" s="88"/>
      <c r="N3" s="88"/>
      <c r="O3" s="88"/>
      <c r="P3" s="89" t="s">
        <v>55</v>
      </c>
      <c r="Q3" s="89"/>
      <c r="R3" s="90" t="s">
        <v>56</v>
      </c>
      <c r="S3" s="91"/>
      <c r="T3" s="91"/>
      <c r="U3" s="91"/>
      <c r="V3" s="91"/>
      <c r="W3" s="91"/>
      <c r="X3" s="91"/>
      <c r="Y3" s="91"/>
      <c r="Z3" s="91"/>
      <c r="AA3" s="91"/>
      <c r="AB3" s="91"/>
      <c r="AC3" s="91"/>
      <c r="AD3" s="91"/>
      <c r="AE3" s="91"/>
      <c r="AF3" s="91"/>
      <c r="AG3" s="92"/>
      <c r="AH3" s="93" t="s">
        <v>57</v>
      </c>
      <c r="AI3" s="94"/>
      <c r="AJ3" s="94"/>
      <c r="AK3" s="94"/>
      <c r="AL3" s="94"/>
      <c r="AM3" s="94"/>
      <c r="AN3" s="94"/>
      <c r="AO3" s="94"/>
      <c r="AP3" s="94"/>
      <c r="AQ3" s="94"/>
      <c r="AR3" s="94"/>
      <c r="AS3" s="88" t="s">
        <v>20</v>
      </c>
      <c r="AT3" s="88"/>
      <c r="AU3" s="88"/>
      <c r="AV3" s="87" t="s">
        <v>58</v>
      </c>
      <c r="AW3" s="87"/>
      <c r="AX3" s="87"/>
      <c r="AY3" s="87"/>
      <c r="AZ3" s="87"/>
      <c r="BA3" s="87"/>
      <c r="BB3" s="87"/>
      <c r="BC3" s="87"/>
      <c r="BD3" s="88" t="s">
        <v>59</v>
      </c>
      <c r="BE3" s="88"/>
      <c r="BF3" s="88"/>
      <c r="BG3" s="88"/>
      <c r="BH3" s="88"/>
      <c r="BI3" s="88"/>
      <c r="BJ3" s="88"/>
      <c r="BK3" s="88"/>
      <c r="BL3" s="88"/>
      <c r="BM3" s="88"/>
      <c r="BN3" s="88"/>
      <c r="BO3" s="88"/>
      <c r="BP3" s="56" t="s">
        <v>60</v>
      </c>
      <c r="BQ3" s="57"/>
    </row>
    <row r="4" spans="3:69" ht="101.5" x14ac:dyDescent="0.35">
      <c r="C4" s="61" t="s">
        <v>61</v>
      </c>
      <c r="D4" s="61" t="s">
        <v>62</v>
      </c>
      <c r="E4" s="61" t="s">
        <v>63</v>
      </c>
      <c r="F4" s="1" t="s">
        <v>64</v>
      </c>
      <c r="G4" s="1" t="s">
        <v>65</v>
      </c>
      <c r="H4" s="1" t="s">
        <v>66</v>
      </c>
      <c r="I4" s="1" t="s">
        <v>67</v>
      </c>
      <c r="J4" s="1" t="s">
        <v>68</v>
      </c>
      <c r="K4" s="1" t="s">
        <v>69</v>
      </c>
      <c r="L4" s="1" t="s">
        <v>70</v>
      </c>
      <c r="M4" s="1" t="s">
        <v>71</v>
      </c>
      <c r="N4" s="1" t="s">
        <v>72</v>
      </c>
      <c r="O4" s="2" t="s">
        <v>73</v>
      </c>
      <c r="P4" s="1" t="s">
        <v>74</v>
      </c>
      <c r="Q4" s="1" t="s">
        <v>75</v>
      </c>
      <c r="R4" s="3" t="s">
        <v>76</v>
      </c>
      <c r="S4" s="4" t="s">
        <v>77</v>
      </c>
      <c r="T4" s="4" t="s">
        <v>78</v>
      </c>
      <c r="U4" s="4" t="s">
        <v>79</v>
      </c>
      <c r="V4" s="4" t="s">
        <v>80</v>
      </c>
      <c r="W4" s="4" t="s">
        <v>81</v>
      </c>
      <c r="X4" s="4" t="s">
        <v>82</v>
      </c>
      <c r="Y4" s="4" t="s">
        <v>83</v>
      </c>
      <c r="Z4" s="4" t="s">
        <v>84</v>
      </c>
      <c r="AA4" s="4" t="s">
        <v>85</v>
      </c>
      <c r="AB4" s="4" t="s">
        <v>86</v>
      </c>
      <c r="AC4" s="4" t="s">
        <v>87</v>
      </c>
      <c r="AD4" s="4" t="s">
        <v>88</v>
      </c>
      <c r="AE4" s="4" t="s">
        <v>89</v>
      </c>
      <c r="AF4" s="4" t="s">
        <v>90</v>
      </c>
      <c r="AG4" s="4" t="s">
        <v>91</v>
      </c>
      <c r="AH4" s="5" t="s">
        <v>92</v>
      </c>
      <c r="AI4" s="5" t="s">
        <v>93</v>
      </c>
      <c r="AJ4" s="5" t="s">
        <v>94</v>
      </c>
      <c r="AK4" s="5" t="s">
        <v>95</v>
      </c>
      <c r="AL4" s="6" t="s">
        <v>96</v>
      </c>
      <c r="AM4" s="6" t="s">
        <v>97</v>
      </c>
      <c r="AN4" s="6" t="s">
        <v>98</v>
      </c>
      <c r="AO4" s="6" t="s">
        <v>99</v>
      </c>
      <c r="AP4" s="6" t="s">
        <v>100</v>
      </c>
      <c r="AQ4" s="6" t="s">
        <v>101</v>
      </c>
      <c r="AR4" s="6" t="s">
        <v>102</v>
      </c>
      <c r="AS4" s="7" t="s">
        <v>103</v>
      </c>
      <c r="AT4" s="7" t="s">
        <v>104</v>
      </c>
      <c r="AU4" s="7" t="s">
        <v>105</v>
      </c>
      <c r="AV4" s="8" t="s">
        <v>106</v>
      </c>
      <c r="AW4" s="8" t="s">
        <v>107</v>
      </c>
      <c r="AX4" s="8" t="s">
        <v>108</v>
      </c>
      <c r="AY4" s="8" t="s">
        <v>109</v>
      </c>
      <c r="AZ4" s="8" t="s">
        <v>110</v>
      </c>
      <c r="BA4" s="8" t="s">
        <v>111</v>
      </c>
      <c r="BB4" s="8" t="s">
        <v>112</v>
      </c>
      <c r="BC4" s="8" t="s">
        <v>113</v>
      </c>
      <c r="BD4" s="7" t="s">
        <v>114</v>
      </c>
      <c r="BE4" s="7" t="s">
        <v>115</v>
      </c>
      <c r="BF4" s="7" t="s">
        <v>116</v>
      </c>
      <c r="BG4" s="7" t="s">
        <v>117</v>
      </c>
      <c r="BH4" s="7" t="s">
        <v>118</v>
      </c>
      <c r="BI4" s="7" t="s">
        <v>119</v>
      </c>
      <c r="BJ4" s="7" t="s">
        <v>120</v>
      </c>
      <c r="BK4" s="7" t="s">
        <v>121</v>
      </c>
      <c r="BL4" s="7" t="s">
        <v>122</v>
      </c>
      <c r="BM4" s="7" t="s">
        <v>123</v>
      </c>
      <c r="BN4" s="7" t="s">
        <v>124</v>
      </c>
      <c r="BO4" s="7" t="s">
        <v>125</v>
      </c>
      <c r="BP4" s="56" t="s">
        <v>126</v>
      </c>
      <c r="BQ4" s="56" t="s">
        <v>127</v>
      </c>
    </row>
    <row r="5" spans="3:69" x14ac:dyDescent="0.35">
      <c r="C5" s="53" t="s">
        <v>128</v>
      </c>
      <c r="D5" s="53" t="s">
        <v>128</v>
      </c>
      <c r="E5" s="53" t="s">
        <v>128</v>
      </c>
      <c r="F5" s="15" t="s">
        <v>129</v>
      </c>
      <c r="G5" s="15" t="s">
        <v>130</v>
      </c>
      <c r="H5" s="15">
        <v>75</v>
      </c>
      <c r="I5" s="15">
        <v>85</v>
      </c>
      <c r="J5" s="15" t="s">
        <v>131</v>
      </c>
      <c r="K5" s="15" t="s">
        <v>132</v>
      </c>
      <c r="L5" s="15" t="s">
        <v>133</v>
      </c>
      <c r="M5" s="15" t="s">
        <v>134</v>
      </c>
      <c r="N5" s="15" t="s">
        <v>135</v>
      </c>
      <c r="O5" s="16">
        <v>31168</v>
      </c>
      <c r="P5" s="17" t="s">
        <v>136</v>
      </c>
      <c r="Q5" s="18">
        <v>115</v>
      </c>
      <c r="R5" s="19">
        <v>10496</v>
      </c>
      <c r="S5" s="20">
        <v>729451</v>
      </c>
      <c r="T5" s="21">
        <v>2695012</v>
      </c>
      <c r="U5" s="21">
        <v>8990991</v>
      </c>
      <c r="V5" s="21">
        <v>4344417</v>
      </c>
      <c r="W5" s="21">
        <v>4646574</v>
      </c>
      <c r="X5" s="21">
        <v>2.6187350999999999</v>
      </c>
      <c r="Y5" s="21">
        <v>1431.575188</v>
      </c>
      <c r="Z5" s="21">
        <v>525969.30247837398</v>
      </c>
      <c r="AA5" s="21">
        <v>2.9126212004883552E-7</v>
      </c>
      <c r="AB5" s="21">
        <v>1.5922329229336343E-4</v>
      </c>
      <c r="AC5" s="21">
        <v>5.8499591699999923E-2</v>
      </c>
      <c r="AD5" s="21">
        <v>5.9557352035983229</v>
      </c>
      <c r="AE5" s="21">
        <v>1.7346800618495305E-6</v>
      </c>
      <c r="AF5" s="21">
        <v>9.4829176714441015E-4</v>
      </c>
      <c r="AG5" s="22">
        <v>0.34840807768381782</v>
      </c>
      <c r="AH5" s="23" t="s">
        <v>137</v>
      </c>
      <c r="AI5" s="24" t="s">
        <v>138</v>
      </c>
      <c r="AJ5" s="24" t="s">
        <v>139</v>
      </c>
      <c r="AK5" s="24">
        <v>300</v>
      </c>
      <c r="AL5" s="24">
        <v>297.01</v>
      </c>
      <c r="AM5" s="24">
        <v>302.36</v>
      </c>
      <c r="AN5" s="25">
        <f t="shared" ref="AN5:AN36" si="0">IFERROR(S5/(AK5*8760),"Not Available")</f>
        <v>0.27756887366818872</v>
      </c>
      <c r="AO5" s="26">
        <v>4</v>
      </c>
      <c r="AP5" s="26"/>
      <c r="AQ5" s="36">
        <v>4</v>
      </c>
      <c r="AR5" s="26"/>
      <c r="AS5" s="28">
        <v>50.701369863013696</v>
      </c>
      <c r="AT5" s="28">
        <v>54.704109589041096</v>
      </c>
      <c r="AU5" s="35">
        <v>4</v>
      </c>
      <c r="AV5" s="29" t="s">
        <v>140</v>
      </c>
      <c r="AW5" s="30" t="s">
        <v>141</v>
      </c>
      <c r="AX5" s="30">
        <v>0</v>
      </c>
      <c r="AY5" s="30" t="s">
        <v>142</v>
      </c>
      <c r="AZ5" s="30" t="s">
        <v>143</v>
      </c>
      <c r="BA5" s="35">
        <f t="shared" ref="BA5:BA36" si="1">IF(AZ5="No Published Factor",4,IF(AZ5&gt;_xlfn.QUARTILE.INC($AZ$5:$AZ$165,3),1,IF(AZ5&gt;_xlfn.QUARTILE.INC($AZ$5:$AZ$165,2),2,IF(AZ5&gt;_xlfn.QUARTILE.INC($AZ$5:$AZ$165,1),2,3))))</f>
        <v>4</v>
      </c>
      <c r="BB5" s="30">
        <f>IFERROR(INDEX(DataTab_LCR_Battery_Info!$M$3:$M$12,MATCH(AW5,DataTab_LCR_Battery_Info!$L$3:$L$12,0)),"CAISO_System")</f>
        <v>657</v>
      </c>
      <c r="BC5" s="31" t="str">
        <f t="shared" ref="BC5:BC36" si="2">IF(AV5="Yes",IF(BB5&gt;H5,"High","Low"),"High")</f>
        <v>High</v>
      </c>
      <c r="BD5" t="s">
        <v>144</v>
      </c>
      <c r="BE5" s="32" t="s">
        <v>145</v>
      </c>
      <c r="BF5" s="35">
        <f t="shared" ref="BF5:BF36" si="3">IF(BD5="In_DAC",4,IF(BD5="DAC_Adjacent",IF(BE5&lt;5,3,2),1))</f>
        <v>4</v>
      </c>
      <c r="BG5" s="33">
        <f t="shared" ref="BG5:BG36" si="4">IFERROR(AF5*2000,"Not Available")</f>
        <v>1.8965835342888202</v>
      </c>
      <c r="BH5">
        <f t="shared" ref="BH5:BH36" si="5">IF(BG5="Not Available",2.4,IF(BG5&gt;_xlfn.QUARTILE.INC($BG$5:$BG$168,3),4,IF(BG5&gt;_xlfn.QUARTILE.INC($BG$5:$BG$168,2),3,IF(BG5&gt;_xlfn.QUARTILE.INC($BG$5:$BG$168,1),2,1))))</f>
        <v>4</v>
      </c>
      <c r="BI5" s="34">
        <f t="shared" ref="BI5:BI36" si="6">IFERROR(BG5*AN5,"Not Available")</f>
        <v>0.52643255543018042</v>
      </c>
      <c r="BJ5">
        <f t="shared" ref="BJ5:BJ23" si="7">IF(BI5="Not Available",2.4,IF(BI5&gt;_xlfn.QUARTILE.INC($BI$5:$BI$168,3),4,IF(BI5&gt;_xlfn.QUARTILE.INC($BI$5:$BI$168,2),3,IF(BI5&gt;_xlfn.QUARTILE.INC($BI$5:$BI$168,1),2,1))))</f>
        <v>4</v>
      </c>
      <c r="BK5" s="35">
        <v>4</v>
      </c>
      <c r="BL5" t="s">
        <v>146</v>
      </c>
      <c r="BM5" t="s">
        <v>147</v>
      </c>
      <c r="BN5">
        <f t="shared" ref="BN5:BN36" si="8">IF(BO5=4,4,IF(BO5&gt;2,3,IF(BO5&gt;1.3,2,1)))</f>
        <v>4</v>
      </c>
      <c r="BO5" s="35">
        <f>IFERROR(INDEX(DataTab_LCR_Battery_Info!$R$4:$R$9,MATCH(BL5,DataTab_LCR_Battery_Info!$Q$4:$Q$9,0))+INDEX(DataTab_LCR_Battery_Info!$T$4:$T$5,MATCH(BM5,DataTab_LCR_Battery_Info!$S$4:$S$5,0)),"1.4")</f>
        <v>4</v>
      </c>
      <c r="BP5">
        <f t="shared" ref="BP5:BP36" si="9">((AQ5+AU5)/8*0.25+BA5/4*0.25+SUM(BF5,BK5,BO5)/12*0.5)*100</f>
        <v>100</v>
      </c>
      <c r="BQ5">
        <f>IF(OR(BA5=1,AU5=1),1,0)</f>
        <v>0</v>
      </c>
    </row>
    <row r="6" spans="3:69" x14ac:dyDescent="0.35">
      <c r="C6" s="53" t="s">
        <v>128</v>
      </c>
      <c r="D6" s="53" t="s">
        <v>128</v>
      </c>
      <c r="E6" s="53" t="s">
        <v>128</v>
      </c>
      <c r="F6" s="15" t="s">
        <v>148</v>
      </c>
      <c r="G6" s="15" t="s">
        <v>149</v>
      </c>
      <c r="H6" s="15">
        <v>75</v>
      </c>
      <c r="I6" s="15">
        <v>85</v>
      </c>
      <c r="J6" s="15" t="s">
        <v>131</v>
      </c>
      <c r="K6" s="15" t="s">
        <v>132</v>
      </c>
      <c r="L6" s="15" t="s">
        <v>133</v>
      </c>
      <c r="M6" s="15" t="s">
        <v>134</v>
      </c>
      <c r="N6" s="15" t="s">
        <v>135</v>
      </c>
      <c r="O6" s="16">
        <v>31168</v>
      </c>
      <c r="P6" s="17" t="s">
        <v>136</v>
      </c>
      <c r="Q6" s="18">
        <v>115</v>
      </c>
      <c r="R6" s="19">
        <v>10496</v>
      </c>
      <c r="S6" s="20">
        <v>729451</v>
      </c>
      <c r="T6" s="21">
        <v>2695012</v>
      </c>
      <c r="U6" s="21">
        <v>8990991</v>
      </c>
      <c r="V6" s="21">
        <v>4344417</v>
      </c>
      <c r="W6" s="21">
        <v>4646574</v>
      </c>
      <c r="X6" s="21">
        <v>2.6187350999999999</v>
      </c>
      <c r="Y6" s="21">
        <v>1431.575188</v>
      </c>
      <c r="Z6" s="21">
        <v>525969.30247837398</v>
      </c>
      <c r="AA6" s="21">
        <v>2.9126212004883552E-7</v>
      </c>
      <c r="AB6" s="21">
        <v>1.5922329229336343E-4</v>
      </c>
      <c r="AC6" s="21">
        <v>5.8499591699999923E-2</v>
      </c>
      <c r="AD6" s="21">
        <v>5.9557352035983229</v>
      </c>
      <c r="AE6" s="21">
        <v>1.7346800618495305E-6</v>
      </c>
      <c r="AF6" s="21">
        <v>9.4829176714441015E-4</v>
      </c>
      <c r="AG6" s="22">
        <v>0.34840807768381782</v>
      </c>
      <c r="AH6" s="23" t="s">
        <v>137</v>
      </c>
      <c r="AI6" s="24" t="s">
        <v>138</v>
      </c>
      <c r="AJ6" s="24" t="s">
        <v>139</v>
      </c>
      <c r="AK6" s="24">
        <v>300</v>
      </c>
      <c r="AL6" s="24">
        <v>297.01</v>
      </c>
      <c r="AM6" s="24">
        <v>302.36</v>
      </c>
      <c r="AN6" s="25">
        <f t="shared" si="0"/>
        <v>0.27756887366818872</v>
      </c>
      <c r="AO6" s="26">
        <v>4</v>
      </c>
      <c r="AP6" s="26"/>
      <c r="AQ6" s="36">
        <v>4</v>
      </c>
      <c r="AR6" s="26"/>
      <c r="AS6" s="28">
        <v>50.701369863013696</v>
      </c>
      <c r="AT6" s="28">
        <v>54.704109589041096</v>
      </c>
      <c r="AU6" s="35">
        <v>4</v>
      </c>
      <c r="AV6" s="29" t="s">
        <v>140</v>
      </c>
      <c r="AW6" s="30" t="s">
        <v>141</v>
      </c>
      <c r="AX6" s="30">
        <v>0</v>
      </c>
      <c r="AY6" s="30" t="s">
        <v>142</v>
      </c>
      <c r="AZ6" s="30" t="s">
        <v>143</v>
      </c>
      <c r="BA6" s="35">
        <f t="shared" si="1"/>
        <v>4</v>
      </c>
      <c r="BB6" s="30">
        <f>IFERROR(INDEX(DataTab_LCR_Battery_Info!$M$3:$M$12,MATCH(AW6,DataTab_LCR_Battery_Info!$L$3:$L$12,0)),"CAISO_System")</f>
        <v>657</v>
      </c>
      <c r="BC6" s="31" t="str">
        <f t="shared" si="2"/>
        <v>High</v>
      </c>
      <c r="BD6" t="s">
        <v>144</v>
      </c>
      <c r="BE6" s="32" t="s">
        <v>145</v>
      </c>
      <c r="BF6" s="35">
        <f t="shared" si="3"/>
        <v>4</v>
      </c>
      <c r="BG6" s="33">
        <f t="shared" si="4"/>
        <v>1.8965835342888202</v>
      </c>
      <c r="BH6">
        <f t="shared" si="5"/>
        <v>4</v>
      </c>
      <c r="BI6" s="34">
        <f t="shared" si="6"/>
        <v>0.52643255543018042</v>
      </c>
      <c r="BJ6">
        <f t="shared" si="7"/>
        <v>4</v>
      </c>
      <c r="BK6" s="35">
        <v>4</v>
      </c>
      <c r="BL6" t="s">
        <v>146</v>
      </c>
      <c r="BM6" t="s">
        <v>147</v>
      </c>
      <c r="BN6">
        <f t="shared" si="8"/>
        <v>4</v>
      </c>
      <c r="BO6" s="35">
        <f>IFERROR(INDEX(DataTab_LCR_Battery_Info!$R$4:$R$9,MATCH(BL6,DataTab_LCR_Battery_Info!$Q$4:$Q$9,0))+INDEX(DataTab_LCR_Battery_Info!$T$4:$T$5,MATCH(BM6,DataTab_LCR_Battery_Info!$S$4:$S$5,0)),"1.4")</f>
        <v>4</v>
      </c>
      <c r="BP6">
        <f t="shared" si="9"/>
        <v>100</v>
      </c>
      <c r="BQ6">
        <f t="shared" ref="BQ6:BQ69" si="10">IF(OR(BA6=1,AU6=1),1,0)</f>
        <v>0</v>
      </c>
    </row>
    <row r="7" spans="3:69" x14ac:dyDescent="0.35">
      <c r="C7" s="53" t="s">
        <v>128</v>
      </c>
      <c r="D7" s="53" t="s">
        <v>128</v>
      </c>
      <c r="E7" s="53" t="s">
        <v>128</v>
      </c>
      <c r="F7" s="15" t="s">
        <v>150</v>
      </c>
      <c r="G7" s="15" t="s">
        <v>151</v>
      </c>
      <c r="H7" s="15">
        <v>75</v>
      </c>
      <c r="I7" s="15">
        <v>85</v>
      </c>
      <c r="J7" s="15" t="s">
        <v>131</v>
      </c>
      <c r="K7" s="15" t="s">
        <v>132</v>
      </c>
      <c r="L7" s="15" t="s">
        <v>133</v>
      </c>
      <c r="M7" s="15" t="s">
        <v>134</v>
      </c>
      <c r="N7" s="15" t="s">
        <v>135</v>
      </c>
      <c r="O7" s="16">
        <v>31168</v>
      </c>
      <c r="P7" s="17" t="s">
        <v>136</v>
      </c>
      <c r="Q7" s="18">
        <v>115</v>
      </c>
      <c r="R7" s="19">
        <v>10496</v>
      </c>
      <c r="S7" s="20">
        <v>729451</v>
      </c>
      <c r="T7" s="21">
        <v>2695012</v>
      </c>
      <c r="U7" s="21">
        <v>8990991</v>
      </c>
      <c r="V7" s="21">
        <v>4344417</v>
      </c>
      <c r="W7" s="21">
        <v>4646574</v>
      </c>
      <c r="X7" s="21">
        <v>2.6187350999999999</v>
      </c>
      <c r="Y7" s="21">
        <v>1431.575188</v>
      </c>
      <c r="Z7" s="21">
        <v>525969.30247837398</v>
      </c>
      <c r="AA7" s="21">
        <v>2.9126212004883552E-7</v>
      </c>
      <c r="AB7" s="21">
        <v>1.5922329229336343E-4</v>
      </c>
      <c r="AC7" s="21">
        <v>5.8499591699999923E-2</v>
      </c>
      <c r="AD7" s="21">
        <v>5.9557352035983229</v>
      </c>
      <c r="AE7" s="21">
        <v>1.7346800618495305E-6</v>
      </c>
      <c r="AF7" s="21">
        <v>9.4829176714441015E-4</v>
      </c>
      <c r="AG7" s="22">
        <v>0.34840807768381782</v>
      </c>
      <c r="AH7" s="23" t="s">
        <v>137</v>
      </c>
      <c r="AI7" s="24" t="s">
        <v>138</v>
      </c>
      <c r="AJ7" s="24" t="s">
        <v>139</v>
      </c>
      <c r="AK7" s="24">
        <v>300</v>
      </c>
      <c r="AL7" s="24">
        <v>297.01</v>
      </c>
      <c r="AM7" s="24">
        <v>302.36</v>
      </c>
      <c r="AN7" s="25">
        <f t="shared" si="0"/>
        <v>0.27756887366818872</v>
      </c>
      <c r="AO7" s="26">
        <v>4</v>
      </c>
      <c r="AP7" s="26"/>
      <c r="AQ7" s="36">
        <v>4</v>
      </c>
      <c r="AR7" s="26"/>
      <c r="AS7" s="28">
        <v>50.701369863013696</v>
      </c>
      <c r="AT7" s="28">
        <v>54.704109589041096</v>
      </c>
      <c r="AU7" s="35">
        <v>4</v>
      </c>
      <c r="AV7" s="29" t="s">
        <v>140</v>
      </c>
      <c r="AW7" s="30" t="s">
        <v>141</v>
      </c>
      <c r="AX7" s="30">
        <v>0</v>
      </c>
      <c r="AY7" s="30" t="s">
        <v>142</v>
      </c>
      <c r="AZ7" s="30" t="s">
        <v>143</v>
      </c>
      <c r="BA7" s="35">
        <f t="shared" si="1"/>
        <v>4</v>
      </c>
      <c r="BB7" s="30">
        <f>IFERROR(INDEX(DataTab_LCR_Battery_Info!$M$3:$M$12,MATCH(AW7,DataTab_LCR_Battery_Info!$L$3:$L$12,0)),"CAISO_System")</f>
        <v>657</v>
      </c>
      <c r="BC7" s="31" t="str">
        <f t="shared" si="2"/>
        <v>High</v>
      </c>
      <c r="BD7" t="s">
        <v>144</v>
      </c>
      <c r="BE7" s="32" t="s">
        <v>145</v>
      </c>
      <c r="BF7" s="35">
        <f t="shared" si="3"/>
        <v>4</v>
      </c>
      <c r="BG7" s="33">
        <f t="shared" si="4"/>
        <v>1.8965835342888202</v>
      </c>
      <c r="BH7">
        <f t="shared" si="5"/>
        <v>4</v>
      </c>
      <c r="BI7" s="34">
        <f t="shared" si="6"/>
        <v>0.52643255543018042</v>
      </c>
      <c r="BJ7">
        <f t="shared" si="7"/>
        <v>4</v>
      </c>
      <c r="BK7" s="35">
        <v>4</v>
      </c>
      <c r="BL7" t="s">
        <v>146</v>
      </c>
      <c r="BM7" t="s">
        <v>147</v>
      </c>
      <c r="BN7">
        <f t="shared" si="8"/>
        <v>4</v>
      </c>
      <c r="BO7" s="35">
        <f>IFERROR(INDEX(DataTab_LCR_Battery_Info!$R$4:$R$9,MATCH(BL7,DataTab_LCR_Battery_Info!$Q$4:$Q$9,0))+INDEX(DataTab_LCR_Battery_Info!$T$4:$T$5,MATCH(BM7,DataTab_LCR_Battery_Info!$S$4:$S$5,0)),"1.4")</f>
        <v>4</v>
      </c>
      <c r="BP7">
        <f t="shared" si="9"/>
        <v>100</v>
      </c>
      <c r="BQ7">
        <f t="shared" si="10"/>
        <v>0</v>
      </c>
    </row>
    <row r="8" spans="3:69" x14ac:dyDescent="0.35">
      <c r="C8" s="53" t="s">
        <v>128</v>
      </c>
      <c r="D8" s="53" t="s">
        <v>128</v>
      </c>
      <c r="E8" s="53" t="s">
        <v>128</v>
      </c>
      <c r="F8" s="15" t="s">
        <v>152</v>
      </c>
      <c r="G8" s="15" t="s">
        <v>153</v>
      </c>
      <c r="H8" s="15">
        <v>75</v>
      </c>
      <c r="I8" s="15">
        <v>85</v>
      </c>
      <c r="J8" s="15" t="s">
        <v>131</v>
      </c>
      <c r="K8" s="15" t="s">
        <v>132</v>
      </c>
      <c r="L8" s="15" t="s">
        <v>133</v>
      </c>
      <c r="M8" s="15" t="s">
        <v>134</v>
      </c>
      <c r="N8" s="15" t="s">
        <v>135</v>
      </c>
      <c r="O8" s="16">
        <v>31168</v>
      </c>
      <c r="P8" s="17" t="s">
        <v>136</v>
      </c>
      <c r="Q8" s="18">
        <v>115</v>
      </c>
      <c r="R8" s="19">
        <v>10496</v>
      </c>
      <c r="S8" s="20">
        <v>729451</v>
      </c>
      <c r="T8" s="21">
        <v>2695012</v>
      </c>
      <c r="U8" s="21">
        <v>8990991</v>
      </c>
      <c r="V8" s="21">
        <v>4344417</v>
      </c>
      <c r="W8" s="21">
        <v>4646574</v>
      </c>
      <c r="X8" s="21">
        <v>2.6187350999999999</v>
      </c>
      <c r="Y8" s="21">
        <v>1431.575188</v>
      </c>
      <c r="Z8" s="21">
        <v>525969.30247837398</v>
      </c>
      <c r="AA8" s="21">
        <v>2.9126212004883552E-7</v>
      </c>
      <c r="AB8" s="21">
        <v>1.5922329229336343E-4</v>
      </c>
      <c r="AC8" s="21">
        <v>5.8499591699999923E-2</v>
      </c>
      <c r="AD8" s="21">
        <v>5.9557352035983229</v>
      </c>
      <c r="AE8" s="21">
        <v>1.7346800618495305E-6</v>
      </c>
      <c r="AF8" s="21">
        <v>9.4829176714441015E-4</v>
      </c>
      <c r="AG8" s="22">
        <v>0.34840807768381782</v>
      </c>
      <c r="AH8" s="23" t="s">
        <v>137</v>
      </c>
      <c r="AI8" s="24" t="s">
        <v>138</v>
      </c>
      <c r="AJ8" s="24" t="s">
        <v>139</v>
      </c>
      <c r="AK8" s="24">
        <v>300</v>
      </c>
      <c r="AL8" s="24">
        <v>297.01</v>
      </c>
      <c r="AM8" s="24">
        <v>302.36</v>
      </c>
      <c r="AN8" s="25">
        <f t="shared" si="0"/>
        <v>0.27756887366818872</v>
      </c>
      <c r="AO8" s="26">
        <v>4</v>
      </c>
      <c r="AP8" s="26"/>
      <c r="AQ8" s="36">
        <v>4</v>
      </c>
      <c r="AR8" s="26"/>
      <c r="AS8" s="28">
        <v>50.701369863013696</v>
      </c>
      <c r="AT8" s="28">
        <v>54.704109589041096</v>
      </c>
      <c r="AU8" s="35">
        <v>4</v>
      </c>
      <c r="AV8" s="29" t="s">
        <v>140</v>
      </c>
      <c r="AW8" s="30" t="s">
        <v>141</v>
      </c>
      <c r="AX8" s="30">
        <v>0</v>
      </c>
      <c r="AY8" s="30" t="s">
        <v>142</v>
      </c>
      <c r="AZ8" s="30" t="s">
        <v>143</v>
      </c>
      <c r="BA8" s="35">
        <f t="shared" si="1"/>
        <v>4</v>
      </c>
      <c r="BB8" s="30">
        <f>IFERROR(INDEX(DataTab_LCR_Battery_Info!$M$3:$M$12,MATCH(AW8,DataTab_LCR_Battery_Info!$L$3:$L$12,0)),"CAISO_System")</f>
        <v>657</v>
      </c>
      <c r="BC8" s="31" t="str">
        <f t="shared" si="2"/>
        <v>High</v>
      </c>
      <c r="BD8" t="s">
        <v>144</v>
      </c>
      <c r="BE8" s="32" t="s">
        <v>145</v>
      </c>
      <c r="BF8" s="35">
        <f t="shared" si="3"/>
        <v>4</v>
      </c>
      <c r="BG8" s="33">
        <f t="shared" si="4"/>
        <v>1.8965835342888202</v>
      </c>
      <c r="BH8">
        <f t="shared" si="5"/>
        <v>4</v>
      </c>
      <c r="BI8" s="34">
        <f t="shared" si="6"/>
        <v>0.52643255543018042</v>
      </c>
      <c r="BJ8">
        <f t="shared" si="7"/>
        <v>4</v>
      </c>
      <c r="BK8" s="35">
        <v>4</v>
      </c>
      <c r="BL8" t="s">
        <v>146</v>
      </c>
      <c r="BM8" t="s">
        <v>147</v>
      </c>
      <c r="BN8">
        <f t="shared" si="8"/>
        <v>4</v>
      </c>
      <c r="BO8" s="35">
        <f>IFERROR(INDEX(DataTab_LCR_Battery_Info!$R$4:$R$9,MATCH(BL8,DataTab_LCR_Battery_Info!$Q$4:$Q$9,0))+INDEX(DataTab_LCR_Battery_Info!$T$4:$T$5,MATCH(BM8,DataTab_LCR_Battery_Info!$S$4:$S$5,0)),"1.4")</f>
        <v>4</v>
      </c>
      <c r="BP8">
        <f t="shared" si="9"/>
        <v>100</v>
      </c>
      <c r="BQ8">
        <f t="shared" si="10"/>
        <v>0</v>
      </c>
    </row>
    <row r="9" spans="3:69" x14ac:dyDescent="0.35">
      <c r="C9" s="53" t="s">
        <v>128</v>
      </c>
      <c r="D9" s="53" t="s">
        <v>128</v>
      </c>
      <c r="E9" s="53" t="s">
        <v>128</v>
      </c>
      <c r="F9" s="15" t="s">
        <v>154</v>
      </c>
      <c r="G9" s="15" t="s">
        <v>155</v>
      </c>
      <c r="H9" s="15">
        <v>55.2</v>
      </c>
      <c r="I9" s="15">
        <v>69.599999999999994</v>
      </c>
      <c r="J9" s="15" t="s">
        <v>156</v>
      </c>
      <c r="K9" s="15" t="s">
        <v>157</v>
      </c>
      <c r="L9" s="15" t="s">
        <v>158</v>
      </c>
      <c r="M9" s="15" t="s">
        <v>134</v>
      </c>
      <c r="N9" s="15" t="s">
        <v>159</v>
      </c>
      <c r="O9" s="16">
        <v>31048</v>
      </c>
      <c r="P9" s="17" t="s">
        <v>160</v>
      </c>
      <c r="Q9" s="18">
        <v>115</v>
      </c>
      <c r="R9" s="19">
        <v>50752</v>
      </c>
      <c r="S9" s="20">
        <v>439356</v>
      </c>
      <c r="T9" s="21">
        <v>1592489</v>
      </c>
      <c r="U9" s="21">
        <v>5305134</v>
      </c>
      <c r="V9" s="21">
        <v>2605999</v>
      </c>
      <c r="W9" s="21">
        <v>2699135</v>
      </c>
      <c r="X9" s="21">
        <v>1.5451845</v>
      </c>
      <c r="Y9" s="21">
        <v>844.70086000000003</v>
      </c>
      <c r="Z9" s="21">
        <v>310348.17291378701</v>
      </c>
      <c r="AA9" s="21">
        <v>2.9126210572626441E-7</v>
      </c>
      <c r="AB9" s="21">
        <v>1.5922328446369121E-4</v>
      </c>
      <c r="AC9" s="21">
        <v>5.8499591699999853E-2</v>
      </c>
      <c r="AD9" s="21">
        <v>5.9314064221269316</v>
      </c>
      <c r="AE9" s="21">
        <v>1.7275939244269781E-6</v>
      </c>
      <c r="AF9" s="21">
        <v>9.4441801202008136E-4</v>
      </c>
      <c r="AG9" s="22">
        <v>0.3469848539011825</v>
      </c>
      <c r="AH9" s="23" t="s">
        <v>161</v>
      </c>
      <c r="AI9" s="24" t="s">
        <v>138</v>
      </c>
      <c r="AJ9" s="24" t="s">
        <v>162</v>
      </c>
      <c r="AK9" s="24">
        <v>94.199999999999989</v>
      </c>
      <c r="AL9" s="24">
        <v>0.2</v>
      </c>
      <c r="AM9" s="24">
        <v>0.42</v>
      </c>
      <c r="AN9" s="25">
        <f t="shared" si="0"/>
        <v>0.53242881656632646</v>
      </c>
      <c r="AO9" s="26">
        <v>4</v>
      </c>
      <c r="AP9" s="26"/>
      <c r="AQ9" s="36">
        <v>3</v>
      </c>
      <c r="AR9" s="26"/>
      <c r="AS9" s="28">
        <v>51.030136986301372</v>
      </c>
      <c r="AT9" s="28">
        <v>55.032876712328765</v>
      </c>
      <c r="AU9" s="35">
        <v>4</v>
      </c>
      <c r="AV9" s="29" t="s">
        <v>142</v>
      </c>
      <c r="AW9" s="30" t="s">
        <v>163</v>
      </c>
      <c r="AX9" s="30" t="s">
        <v>163</v>
      </c>
      <c r="AY9" s="30" t="s">
        <v>142</v>
      </c>
      <c r="AZ9" s="30" t="s">
        <v>143</v>
      </c>
      <c r="BA9" s="35">
        <f t="shared" si="1"/>
        <v>4</v>
      </c>
      <c r="BB9" s="30" t="str">
        <f>IFERROR(INDEX(DataTab_LCR_Battery_Info!$M$3:$M$12,MATCH(AW9,DataTab_LCR_Battery_Info!$L$3:$L$12,0)),"CAISO_System")</f>
        <v>CAISO_System</v>
      </c>
      <c r="BC9" s="31" t="str">
        <f t="shared" si="2"/>
        <v>High</v>
      </c>
      <c r="BD9" t="s">
        <v>144</v>
      </c>
      <c r="BE9" s="32" t="s">
        <v>145</v>
      </c>
      <c r="BF9" s="35">
        <f t="shared" si="3"/>
        <v>4</v>
      </c>
      <c r="BG9" s="33">
        <f t="shared" si="4"/>
        <v>1.8888360240401627</v>
      </c>
      <c r="BH9">
        <f t="shared" si="5"/>
        <v>3</v>
      </c>
      <c r="BI9" s="34">
        <f t="shared" si="6"/>
        <v>1.0056707289675493</v>
      </c>
      <c r="BJ9">
        <f t="shared" si="7"/>
        <v>4</v>
      </c>
      <c r="BK9" s="35">
        <v>4</v>
      </c>
      <c r="BL9" t="s">
        <v>146</v>
      </c>
      <c r="BM9" t="s">
        <v>147</v>
      </c>
      <c r="BN9">
        <f t="shared" si="8"/>
        <v>4</v>
      </c>
      <c r="BO9" s="35">
        <f>IFERROR(INDEX(DataTab_LCR_Battery_Info!$R$4:$R$9,MATCH(BL9,DataTab_LCR_Battery_Info!$Q$4:$Q$9,0))+INDEX(DataTab_LCR_Battery_Info!$T$4:$T$5,MATCH(BM9,DataTab_LCR_Battery_Info!$S$4:$S$5,0)),"1.4")</f>
        <v>4</v>
      </c>
      <c r="BP9">
        <f t="shared" si="9"/>
        <v>96.875</v>
      </c>
      <c r="BQ9">
        <f t="shared" si="10"/>
        <v>0</v>
      </c>
    </row>
    <row r="10" spans="3:69" x14ac:dyDescent="0.35">
      <c r="C10" s="53" t="s">
        <v>128</v>
      </c>
      <c r="D10" s="53" t="s">
        <v>128</v>
      </c>
      <c r="E10" s="53" t="s">
        <v>128</v>
      </c>
      <c r="F10" s="15" t="s">
        <v>164</v>
      </c>
      <c r="G10" s="15" t="s">
        <v>165</v>
      </c>
      <c r="H10" s="15">
        <v>25</v>
      </c>
      <c r="I10" s="15">
        <v>25.4</v>
      </c>
      <c r="J10" s="15" t="s">
        <v>156</v>
      </c>
      <c r="K10" s="15" t="s">
        <v>166</v>
      </c>
      <c r="L10" s="15" t="s">
        <v>133</v>
      </c>
      <c r="M10" s="15" t="s">
        <v>134</v>
      </c>
      <c r="N10" s="15" t="s">
        <v>167</v>
      </c>
      <c r="O10" s="16">
        <v>31413</v>
      </c>
      <c r="P10" s="17" t="s">
        <v>168</v>
      </c>
      <c r="Q10" s="18">
        <v>230</v>
      </c>
      <c r="R10" s="19">
        <v>7451</v>
      </c>
      <c r="S10" s="20">
        <v>3492</v>
      </c>
      <c r="T10" s="21">
        <v>0</v>
      </c>
      <c r="U10" s="21">
        <v>56217</v>
      </c>
      <c r="V10" s="21">
        <v>56217</v>
      </c>
      <c r="W10" s="21">
        <v>0</v>
      </c>
      <c r="X10" s="21">
        <v>1.6231800000000001E-2</v>
      </c>
      <c r="Y10" s="21">
        <v>8.8733839999999997</v>
      </c>
      <c r="Z10" s="21">
        <v>3288.6715465989</v>
      </c>
      <c r="AA10" s="21">
        <v>2.8873472437163137E-7</v>
      </c>
      <c r="AB10" s="21">
        <v>1.5784164932315848E-4</v>
      </c>
      <c r="AC10" s="21">
        <v>5.8499591699999999E-2</v>
      </c>
      <c r="AD10" s="21">
        <v>16.098797250859107</v>
      </c>
      <c r="AE10" s="21">
        <v>4.6482817869415811E-6</v>
      </c>
      <c r="AF10" s="21">
        <v>2.5410607101947311E-3</v>
      </c>
      <c r="AG10" s="22">
        <v>0.94177306603634026</v>
      </c>
      <c r="AH10" s="23" t="s">
        <v>137</v>
      </c>
      <c r="AI10" s="24" t="s">
        <v>138</v>
      </c>
      <c r="AJ10" s="24" t="s">
        <v>168</v>
      </c>
      <c r="AK10" s="24">
        <v>27.4</v>
      </c>
      <c r="AL10" s="24">
        <v>23.8</v>
      </c>
      <c r="AM10" s="24">
        <v>23.8</v>
      </c>
      <c r="AN10" s="25">
        <f t="shared" si="0"/>
        <v>1.4548545145485451E-2</v>
      </c>
      <c r="AO10" s="26">
        <v>1</v>
      </c>
      <c r="AP10" s="26"/>
      <c r="AQ10" s="36">
        <v>4</v>
      </c>
      <c r="AR10" s="26"/>
      <c r="AS10" s="28">
        <v>50.030136986301372</v>
      </c>
      <c r="AT10" s="28">
        <v>54.032876712328765</v>
      </c>
      <c r="AU10" s="35">
        <v>4</v>
      </c>
      <c r="AV10" s="29" t="s">
        <v>140</v>
      </c>
      <c r="AW10" s="30" t="s">
        <v>169</v>
      </c>
      <c r="AX10" s="30" t="s">
        <v>170</v>
      </c>
      <c r="AY10" s="30" t="s">
        <v>142</v>
      </c>
      <c r="AZ10" s="30" t="s">
        <v>143</v>
      </c>
      <c r="BA10" s="35">
        <f t="shared" si="1"/>
        <v>4</v>
      </c>
      <c r="BB10" s="30">
        <f>IFERROR(INDEX(DataTab_LCR_Battery_Info!$M$3:$M$12,MATCH(AW10,DataTab_LCR_Battery_Info!$L$3:$L$12,0)),"CAISO_System")</f>
        <v>545</v>
      </c>
      <c r="BC10" s="31" t="str">
        <f t="shared" si="2"/>
        <v>High</v>
      </c>
      <c r="BD10" t="s">
        <v>171</v>
      </c>
      <c r="BE10" s="32">
        <v>2.11014722565</v>
      </c>
      <c r="BF10" s="35">
        <f t="shared" si="3"/>
        <v>3</v>
      </c>
      <c r="BG10" s="33">
        <f t="shared" si="4"/>
        <v>5.0821214203894618</v>
      </c>
      <c r="BH10">
        <f t="shared" si="5"/>
        <v>4</v>
      </c>
      <c r="BI10" s="34">
        <f t="shared" si="6"/>
        <v>7.3937472919374733E-2</v>
      </c>
      <c r="BJ10">
        <f t="shared" si="7"/>
        <v>4</v>
      </c>
      <c r="BK10" s="35">
        <v>4</v>
      </c>
      <c r="BL10" t="s">
        <v>146</v>
      </c>
      <c r="BM10" t="s">
        <v>147</v>
      </c>
      <c r="BN10">
        <f t="shared" si="8"/>
        <v>4</v>
      </c>
      <c r="BO10" s="35">
        <f>IFERROR(INDEX(DataTab_LCR_Battery_Info!$R$4:$R$9,MATCH(BL10,DataTab_LCR_Battery_Info!$Q$4:$Q$9,0))+INDEX(DataTab_LCR_Battery_Info!$T$4:$T$5,MATCH(BM10,DataTab_LCR_Battery_Info!$S$4:$S$5,0)),"1.4")</f>
        <v>4</v>
      </c>
      <c r="BP10">
        <f t="shared" si="9"/>
        <v>95.833333333333329</v>
      </c>
      <c r="BQ10">
        <f t="shared" si="10"/>
        <v>0</v>
      </c>
    </row>
    <row r="11" spans="3:69" x14ac:dyDescent="0.35">
      <c r="C11" s="53" t="s">
        <v>128</v>
      </c>
      <c r="D11" s="53" t="s">
        <v>128</v>
      </c>
      <c r="E11" s="53" t="s">
        <v>128</v>
      </c>
      <c r="F11" s="15" t="s">
        <v>172</v>
      </c>
      <c r="G11" s="15" t="s">
        <v>173</v>
      </c>
      <c r="H11" s="15">
        <v>52.23</v>
      </c>
      <c r="I11" s="15">
        <v>55.3</v>
      </c>
      <c r="J11" s="15" t="s">
        <v>156</v>
      </c>
      <c r="K11" s="15" t="s">
        <v>173</v>
      </c>
      <c r="L11" s="15" t="s">
        <v>158</v>
      </c>
      <c r="M11" s="15" t="s">
        <v>134</v>
      </c>
      <c r="N11" s="15" t="s">
        <v>159</v>
      </c>
      <c r="O11" s="16">
        <v>32581</v>
      </c>
      <c r="P11" s="17" t="s">
        <v>174</v>
      </c>
      <c r="Q11" s="18">
        <v>115</v>
      </c>
      <c r="R11" s="19">
        <v>50493</v>
      </c>
      <c r="S11" s="20">
        <v>26465</v>
      </c>
      <c r="T11" s="21">
        <v>0</v>
      </c>
      <c r="U11" s="21">
        <v>273942</v>
      </c>
      <c r="V11" s="21">
        <v>273942</v>
      </c>
      <c r="W11" s="21">
        <v>0</v>
      </c>
      <c r="X11" s="21">
        <v>7.9021800000000003E-2</v>
      </c>
      <c r="Y11" s="21">
        <v>43.198583999999997</v>
      </c>
      <c r="Z11" s="21">
        <v>16025.495149481399</v>
      </c>
      <c r="AA11" s="21">
        <v>2.8846179118207504E-7</v>
      </c>
      <c r="AB11" s="21">
        <v>1.5769244584620102E-4</v>
      </c>
      <c r="AC11" s="21">
        <v>5.8499591699999999E-2</v>
      </c>
      <c r="AD11" s="21">
        <v>10.351105233327036</v>
      </c>
      <c r="AE11" s="21">
        <v>2.9858983563196677E-6</v>
      </c>
      <c r="AF11" s="21">
        <v>1.6322911014547516E-3</v>
      </c>
      <c r="AG11" s="22">
        <v>0.60553542979336483</v>
      </c>
      <c r="AH11" s="23" t="s">
        <v>137</v>
      </c>
      <c r="AI11" s="24" t="s">
        <v>138</v>
      </c>
      <c r="AJ11" s="24" t="s">
        <v>175</v>
      </c>
      <c r="AK11" s="24">
        <v>49.8</v>
      </c>
      <c r="AL11" s="24">
        <v>49.5</v>
      </c>
      <c r="AM11" s="24">
        <v>50.03</v>
      </c>
      <c r="AN11" s="25">
        <f t="shared" si="0"/>
        <v>6.0665034567493718E-2</v>
      </c>
      <c r="AO11" s="26">
        <v>3</v>
      </c>
      <c r="AP11" s="26"/>
      <c r="AQ11" s="36">
        <v>2</v>
      </c>
      <c r="AR11" s="26"/>
      <c r="AS11" s="28">
        <v>46.830136986301369</v>
      </c>
      <c r="AT11" s="28">
        <v>50.832876712328769</v>
      </c>
      <c r="AU11" s="35">
        <v>4</v>
      </c>
      <c r="AV11" s="29" t="s">
        <v>140</v>
      </c>
      <c r="AW11" s="30" t="s">
        <v>176</v>
      </c>
      <c r="AX11" s="30" t="s">
        <v>177</v>
      </c>
      <c r="AY11" s="30" t="s">
        <v>142</v>
      </c>
      <c r="AZ11" s="30" t="s">
        <v>143</v>
      </c>
      <c r="BA11" s="35">
        <f t="shared" si="1"/>
        <v>4</v>
      </c>
      <c r="BB11" s="30">
        <f>IFERROR(INDEX(DataTab_LCR_Battery_Info!$M$3:$M$12,MATCH(AW11,DataTab_LCR_Battery_Info!$L$3:$L$12,0)),"CAISO_System")</f>
        <v>270</v>
      </c>
      <c r="BC11" s="31" t="str">
        <f t="shared" si="2"/>
        <v>High</v>
      </c>
      <c r="BD11" t="s">
        <v>144</v>
      </c>
      <c r="BE11" s="32" t="s">
        <v>145</v>
      </c>
      <c r="BF11" s="35">
        <f t="shared" si="3"/>
        <v>4</v>
      </c>
      <c r="BG11" s="33">
        <f t="shared" si="4"/>
        <v>3.2645822029095033</v>
      </c>
      <c r="BH11">
        <f t="shared" si="5"/>
        <v>4</v>
      </c>
      <c r="BI11" s="34">
        <f t="shared" si="6"/>
        <v>0.19804599218792981</v>
      </c>
      <c r="BJ11">
        <f t="shared" si="7"/>
        <v>4</v>
      </c>
      <c r="BK11" s="35">
        <v>4</v>
      </c>
      <c r="BL11" t="s">
        <v>146</v>
      </c>
      <c r="BM11" t="s">
        <v>147</v>
      </c>
      <c r="BN11">
        <f t="shared" si="8"/>
        <v>4</v>
      </c>
      <c r="BO11" s="35">
        <f>IFERROR(INDEX(DataTab_LCR_Battery_Info!$R$4:$R$9,MATCH(BL11,DataTab_LCR_Battery_Info!$Q$4:$Q$9,0))+INDEX(DataTab_LCR_Battery_Info!$T$4:$T$5,MATCH(BM11,DataTab_LCR_Battery_Info!$S$4:$S$5,0)),"1.4")</f>
        <v>4</v>
      </c>
      <c r="BP11">
        <f t="shared" si="9"/>
        <v>93.75</v>
      </c>
      <c r="BQ11">
        <f t="shared" si="10"/>
        <v>0</v>
      </c>
    </row>
    <row r="12" spans="3:69" x14ac:dyDescent="0.35">
      <c r="C12" s="53" t="s">
        <v>128</v>
      </c>
      <c r="D12" s="53" t="s">
        <v>128</v>
      </c>
      <c r="E12" s="53" t="s">
        <v>128</v>
      </c>
      <c r="F12" s="15" t="s">
        <v>178</v>
      </c>
      <c r="G12" s="15" t="s">
        <v>179</v>
      </c>
      <c r="H12" s="15">
        <v>52.4</v>
      </c>
      <c r="I12" s="15">
        <v>60</v>
      </c>
      <c r="J12" s="15" t="s">
        <v>156</v>
      </c>
      <c r="K12" s="15" t="s">
        <v>179</v>
      </c>
      <c r="L12" s="15" t="s">
        <v>158</v>
      </c>
      <c r="M12" s="15" t="s">
        <v>134</v>
      </c>
      <c r="N12" s="15" t="s">
        <v>159</v>
      </c>
      <c r="O12" s="16">
        <v>32515</v>
      </c>
      <c r="P12" s="17" t="s">
        <v>180</v>
      </c>
      <c r="Q12" s="18">
        <v>115</v>
      </c>
      <c r="R12" s="19">
        <v>50494</v>
      </c>
      <c r="S12" s="20">
        <v>18945</v>
      </c>
      <c r="T12" s="21">
        <v>0</v>
      </c>
      <c r="U12" s="21">
        <v>197327</v>
      </c>
      <c r="V12" s="21">
        <v>197327</v>
      </c>
      <c r="W12" s="21">
        <v>0</v>
      </c>
      <c r="X12" s="21">
        <v>5.6921399999999997E-2</v>
      </c>
      <c r="Y12" s="21">
        <v>31.117031999999998</v>
      </c>
      <c r="Z12" s="21">
        <v>11543.5489313859</v>
      </c>
      <c r="AA12" s="21">
        <v>2.884622986210706E-7</v>
      </c>
      <c r="AB12" s="21">
        <v>1.5769272324618527E-4</v>
      </c>
      <c r="AC12" s="21">
        <v>5.8499591699999999E-2</v>
      </c>
      <c r="AD12" s="21">
        <v>10.415782528371603</v>
      </c>
      <c r="AE12" s="21">
        <v>3.0045605700712591E-6</v>
      </c>
      <c r="AF12" s="21">
        <v>1.6424931116389549E-3</v>
      </c>
      <c r="AG12" s="22">
        <v>0.60931902514573244</v>
      </c>
      <c r="AH12" s="23" t="s">
        <v>137</v>
      </c>
      <c r="AI12" s="24" t="s">
        <v>138</v>
      </c>
      <c r="AJ12" s="24" t="s">
        <v>181</v>
      </c>
      <c r="AK12" s="24">
        <v>49.8</v>
      </c>
      <c r="AL12" s="24">
        <v>48.6</v>
      </c>
      <c r="AM12" s="24">
        <v>49.11</v>
      </c>
      <c r="AN12" s="25">
        <f t="shared" si="0"/>
        <v>4.3427133190295425E-2</v>
      </c>
      <c r="AO12" s="26">
        <v>3</v>
      </c>
      <c r="AP12" s="26"/>
      <c r="AQ12" s="36">
        <v>2</v>
      </c>
      <c r="AR12" s="26"/>
      <c r="AS12" s="28">
        <v>47.010958904109586</v>
      </c>
      <c r="AT12" s="28">
        <v>51.013698630136986</v>
      </c>
      <c r="AU12" s="35">
        <v>4</v>
      </c>
      <c r="AV12" s="29" t="s">
        <v>140</v>
      </c>
      <c r="AW12" s="30" t="s">
        <v>176</v>
      </c>
      <c r="AX12" s="30" t="s">
        <v>177</v>
      </c>
      <c r="AY12" s="30" t="s">
        <v>142</v>
      </c>
      <c r="AZ12" s="30" t="s">
        <v>143</v>
      </c>
      <c r="BA12" s="35">
        <f t="shared" si="1"/>
        <v>4</v>
      </c>
      <c r="BB12" s="30">
        <f>IFERROR(INDEX(DataTab_LCR_Battery_Info!$M$3:$M$12,MATCH(AW12,DataTab_LCR_Battery_Info!$L$3:$L$12,0)),"CAISO_System")</f>
        <v>270</v>
      </c>
      <c r="BC12" s="31" t="str">
        <f t="shared" si="2"/>
        <v>High</v>
      </c>
      <c r="BD12" t="s">
        <v>144</v>
      </c>
      <c r="BE12" s="32" t="s">
        <v>145</v>
      </c>
      <c r="BF12" s="35">
        <f t="shared" si="3"/>
        <v>4</v>
      </c>
      <c r="BG12" s="33">
        <f t="shared" si="4"/>
        <v>3.2849862232779099</v>
      </c>
      <c r="BH12">
        <f t="shared" si="5"/>
        <v>4</v>
      </c>
      <c r="BI12" s="34">
        <f t="shared" si="6"/>
        <v>0.14265753424657535</v>
      </c>
      <c r="BJ12">
        <f t="shared" si="7"/>
        <v>4</v>
      </c>
      <c r="BK12" s="35">
        <v>4</v>
      </c>
      <c r="BL12" t="s">
        <v>146</v>
      </c>
      <c r="BM12" t="s">
        <v>147</v>
      </c>
      <c r="BN12">
        <f t="shared" si="8"/>
        <v>4</v>
      </c>
      <c r="BO12" s="35">
        <f>IFERROR(INDEX(DataTab_LCR_Battery_Info!$R$4:$R$9,MATCH(BL12,DataTab_LCR_Battery_Info!$Q$4:$Q$9,0))+INDEX(DataTab_LCR_Battery_Info!$T$4:$T$5,MATCH(BM12,DataTab_LCR_Battery_Info!$S$4:$S$5,0)),"1.4")</f>
        <v>4</v>
      </c>
      <c r="BP12">
        <f t="shared" si="9"/>
        <v>93.75</v>
      </c>
      <c r="BQ12">
        <f t="shared" si="10"/>
        <v>0</v>
      </c>
    </row>
    <row r="13" spans="3:69" x14ac:dyDescent="0.35">
      <c r="C13" s="53" t="s">
        <v>128</v>
      </c>
      <c r="D13" s="53" t="s">
        <v>128</v>
      </c>
      <c r="E13" s="53" t="s">
        <v>128</v>
      </c>
      <c r="F13" s="15" t="s">
        <v>182</v>
      </c>
      <c r="G13" s="15" t="s">
        <v>183</v>
      </c>
      <c r="H13" s="15">
        <v>49.97</v>
      </c>
      <c r="I13" s="15"/>
      <c r="J13" s="15" t="s">
        <v>156</v>
      </c>
      <c r="K13" s="15" t="s">
        <v>184</v>
      </c>
      <c r="L13" s="15" t="s">
        <v>158</v>
      </c>
      <c r="M13" s="15" t="s">
        <v>134</v>
      </c>
      <c r="N13" s="15" t="s">
        <v>167</v>
      </c>
      <c r="O13" s="16">
        <v>38517</v>
      </c>
      <c r="P13" s="17" t="s">
        <v>185</v>
      </c>
      <c r="Q13" s="18">
        <v>230</v>
      </c>
      <c r="R13" s="19">
        <v>55874</v>
      </c>
      <c r="S13" s="20">
        <v>11298</v>
      </c>
      <c r="T13" s="21">
        <v>0</v>
      </c>
      <c r="U13" s="21">
        <v>183238</v>
      </c>
      <c r="V13" s="21">
        <v>183238</v>
      </c>
      <c r="W13" s="21">
        <v>0</v>
      </c>
      <c r="X13" s="21">
        <v>5.2805999999999999E-2</v>
      </c>
      <c r="Y13" s="21">
        <v>28.867280000000001</v>
      </c>
      <c r="Z13" s="21">
        <v>10719.3481839246</v>
      </c>
      <c r="AA13" s="21">
        <v>2.8818258221547933E-7</v>
      </c>
      <c r="AB13" s="21">
        <v>1.575398116111287E-4</v>
      </c>
      <c r="AC13" s="21">
        <v>5.8499591699999999E-2</v>
      </c>
      <c r="AD13" s="21">
        <v>16.218622765091165</v>
      </c>
      <c r="AE13" s="21">
        <v>4.6739245884227297E-6</v>
      </c>
      <c r="AF13" s="21">
        <v>2.5550787750044253E-3</v>
      </c>
      <c r="AG13" s="22">
        <v>0.94878280969415818</v>
      </c>
      <c r="AH13" s="23" t="s">
        <v>137</v>
      </c>
      <c r="AI13" s="24" t="s">
        <v>138</v>
      </c>
      <c r="AJ13" s="24" t="s">
        <v>183</v>
      </c>
      <c r="AK13" s="24">
        <v>49.9</v>
      </c>
      <c r="AL13" s="24">
        <v>49.97</v>
      </c>
      <c r="AM13" s="24">
        <v>49.97</v>
      </c>
      <c r="AN13" s="25">
        <f t="shared" si="0"/>
        <v>2.5846212973892991E-2</v>
      </c>
      <c r="AO13" s="26">
        <v>2</v>
      </c>
      <c r="AP13" s="26"/>
      <c r="AQ13" s="36">
        <v>4</v>
      </c>
      <c r="AR13" s="26"/>
      <c r="AS13" s="28">
        <v>30.567123287671233</v>
      </c>
      <c r="AT13" s="28">
        <v>34.56986301369863</v>
      </c>
      <c r="AU13" s="35">
        <v>2</v>
      </c>
      <c r="AV13" s="29" t="s">
        <v>140</v>
      </c>
      <c r="AW13" s="30" t="s">
        <v>186</v>
      </c>
      <c r="AX13" s="30" t="s">
        <v>187</v>
      </c>
      <c r="AY13" s="30" t="s">
        <v>142</v>
      </c>
      <c r="AZ13" s="30" t="s">
        <v>143</v>
      </c>
      <c r="BA13" s="35">
        <f t="shared" si="1"/>
        <v>4</v>
      </c>
      <c r="BB13" s="30">
        <f>IFERROR(INDEX(DataTab_LCR_Battery_Info!$M$3:$M$12,MATCH(AW13,DataTab_LCR_Battery_Info!$L$3:$L$12,0)),"CAISO_System")</f>
        <v>793</v>
      </c>
      <c r="BC13" s="31" t="str">
        <f t="shared" si="2"/>
        <v>High</v>
      </c>
      <c r="BD13" t="s">
        <v>144</v>
      </c>
      <c r="BE13" s="32" t="s">
        <v>145</v>
      </c>
      <c r="BF13" s="35">
        <f t="shared" si="3"/>
        <v>4</v>
      </c>
      <c r="BG13" s="33">
        <f t="shared" si="4"/>
        <v>5.110157550008851</v>
      </c>
      <c r="BH13">
        <f t="shared" si="5"/>
        <v>4</v>
      </c>
      <c r="BI13" s="34">
        <f t="shared" si="6"/>
        <v>0.132078220367676</v>
      </c>
      <c r="BJ13">
        <f t="shared" si="7"/>
        <v>4</v>
      </c>
      <c r="BK13" s="35">
        <v>4</v>
      </c>
      <c r="BL13" t="s">
        <v>146</v>
      </c>
      <c r="BM13" t="s">
        <v>147</v>
      </c>
      <c r="BN13">
        <f t="shared" si="8"/>
        <v>4</v>
      </c>
      <c r="BO13" s="35">
        <f>IFERROR(INDEX(DataTab_LCR_Battery_Info!$R$4:$R$9,MATCH(BL13,DataTab_LCR_Battery_Info!$Q$4:$Q$9,0))+INDEX(DataTab_LCR_Battery_Info!$T$4:$T$5,MATCH(BM13,DataTab_LCR_Battery_Info!$S$4:$S$5,0)),"1.4")</f>
        <v>4</v>
      </c>
      <c r="BP13">
        <f t="shared" si="9"/>
        <v>93.75</v>
      </c>
      <c r="BQ13">
        <f t="shared" si="10"/>
        <v>0</v>
      </c>
    </row>
    <row r="14" spans="3:69" x14ac:dyDescent="0.35">
      <c r="C14" s="53" t="s">
        <v>128</v>
      </c>
      <c r="D14" s="53" t="s">
        <v>128</v>
      </c>
      <c r="E14" s="53" t="s">
        <v>128</v>
      </c>
      <c r="F14" s="15" t="s">
        <v>188</v>
      </c>
      <c r="G14" s="15" t="s">
        <v>189</v>
      </c>
      <c r="H14" s="15">
        <v>41.4</v>
      </c>
      <c r="I14" s="15"/>
      <c r="J14" s="15" t="s">
        <v>131</v>
      </c>
      <c r="K14" s="15" t="s">
        <v>190</v>
      </c>
      <c r="L14" s="15" t="s">
        <v>133</v>
      </c>
      <c r="M14" s="15" t="s">
        <v>134</v>
      </c>
      <c r="N14" s="15" t="s">
        <v>135</v>
      </c>
      <c r="O14" s="16">
        <v>37151</v>
      </c>
      <c r="P14" s="17" t="s">
        <v>191</v>
      </c>
      <c r="Q14" s="18">
        <v>230</v>
      </c>
      <c r="R14" s="19">
        <v>55934</v>
      </c>
      <c r="S14" s="20">
        <v>1266</v>
      </c>
      <c r="T14" s="21">
        <v>0</v>
      </c>
      <c r="U14" s="21">
        <v>20013</v>
      </c>
      <c r="V14" s="21">
        <v>20013</v>
      </c>
      <c r="W14" s="21">
        <v>0</v>
      </c>
      <c r="X14" s="21">
        <v>5.8401E-3</v>
      </c>
      <c r="Y14" s="21">
        <v>3.1925880000000002</v>
      </c>
      <c r="Z14" s="21">
        <v>1170.7523286921</v>
      </c>
      <c r="AA14" s="21">
        <v>2.918153200419727E-7</v>
      </c>
      <c r="AB14" s="21">
        <v>1.5952570828961176E-4</v>
      </c>
      <c r="AC14" s="21">
        <v>5.8499591699999999E-2</v>
      </c>
      <c r="AD14" s="21">
        <v>15.808056872037914</v>
      </c>
      <c r="AE14" s="21">
        <v>4.6130331753554501E-6</v>
      </c>
      <c r="AF14" s="21">
        <v>2.521791469194313E-3</v>
      </c>
      <c r="AG14" s="22">
        <v>0.92476487258459716</v>
      </c>
      <c r="AH14" s="23" t="s">
        <v>137</v>
      </c>
      <c r="AI14" s="24" t="s">
        <v>138</v>
      </c>
      <c r="AJ14" s="24" t="s">
        <v>192</v>
      </c>
      <c r="AK14" s="24">
        <v>44.8</v>
      </c>
      <c r="AL14" s="24">
        <v>36</v>
      </c>
      <c r="AM14" s="24">
        <v>36</v>
      </c>
      <c r="AN14" s="25">
        <f t="shared" si="0"/>
        <v>3.2259050880626221E-3</v>
      </c>
      <c r="AO14" s="26">
        <v>1</v>
      </c>
      <c r="AP14" s="26"/>
      <c r="AQ14" s="36">
        <v>4</v>
      </c>
      <c r="AR14" s="26"/>
      <c r="AS14" s="28">
        <v>34.30958904109589</v>
      </c>
      <c r="AT14" s="28">
        <v>38.31232876712329</v>
      </c>
      <c r="AU14" s="35">
        <v>3</v>
      </c>
      <c r="AV14" s="29" t="s">
        <v>140</v>
      </c>
      <c r="AW14" s="30" t="s">
        <v>193</v>
      </c>
      <c r="AX14" s="30" t="s">
        <v>194</v>
      </c>
      <c r="AY14" s="30" t="s">
        <v>142</v>
      </c>
      <c r="AZ14" s="30" t="s">
        <v>143</v>
      </c>
      <c r="BA14" s="35">
        <f t="shared" si="1"/>
        <v>4</v>
      </c>
      <c r="BB14" s="30">
        <f>IFERROR(INDEX(DataTab_LCR_Battery_Info!$M$3:$M$12,MATCH(AW14,DataTab_LCR_Battery_Info!$L$3:$L$12,0)),"CAISO_System")</f>
        <v>1141</v>
      </c>
      <c r="BC14" s="31" t="str">
        <f t="shared" si="2"/>
        <v>High</v>
      </c>
      <c r="BD14" t="s">
        <v>144</v>
      </c>
      <c r="BE14" s="32" t="s">
        <v>145</v>
      </c>
      <c r="BF14" s="35">
        <f t="shared" si="3"/>
        <v>4</v>
      </c>
      <c r="BG14" s="33">
        <f t="shared" si="4"/>
        <v>5.0435829383886261</v>
      </c>
      <c r="BH14">
        <f t="shared" si="5"/>
        <v>4</v>
      </c>
      <c r="BI14" s="34">
        <f t="shared" si="6"/>
        <v>1.6270119863013698E-2</v>
      </c>
      <c r="BJ14">
        <f t="shared" si="7"/>
        <v>3</v>
      </c>
      <c r="BK14" s="35">
        <v>3</v>
      </c>
      <c r="BL14" t="s">
        <v>146</v>
      </c>
      <c r="BM14" t="s">
        <v>147</v>
      </c>
      <c r="BN14">
        <f t="shared" si="8"/>
        <v>4</v>
      </c>
      <c r="BO14" s="35">
        <f>IFERROR(INDEX(DataTab_LCR_Battery_Info!$R$4:$R$9,MATCH(BL14,DataTab_LCR_Battery_Info!$Q$4:$Q$9,0))+INDEX(DataTab_LCR_Battery_Info!$T$4:$T$5,MATCH(BM14,DataTab_LCR_Battery_Info!$S$4:$S$5,0)),"1.4")</f>
        <v>4</v>
      </c>
      <c r="BP14">
        <f t="shared" si="9"/>
        <v>92.708333333333329</v>
      </c>
      <c r="BQ14">
        <f t="shared" si="10"/>
        <v>0</v>
      </c>
    </row>
    <row r="15" spans="3:69" x14ac:dyDescent="0.35">
      <c r="C15" s="53" t="s">
        <v>128</v>
      </c>
      <c r="D15" s="53" t="s">
        <v>128</v>
      </c>
      <c r="E15" s="53" t="s">
        <v>128</v>
      </c>
      <c r="F15" s="15" t="s">
        <v>195</v>
      </c>
      <c r="G15" s="15" t="s">
        <v>196</v>
      </c>
      <c r="H15" s="15">
        <v>41.4</v>
      </c>
      <c r="I15" s="15"/>
      <c r="J15" s="15" t="s">
        <v>131</v>
      </c>
      <c r="K15" s="15" t="s">
        <v>197</v>
      </c>
      <c r="L15" s="15" t="s">
        <v>133</v>
      </c>
      <c r="M15" s="15" t="s">
        <v>134</v>
      </c>
      <c r="N15" s="15" t="s">
        <v>135</v>
      </c>
      <c r="O15" s="16">
        <v>37117</v>
      </c>
      <c r="P15" s="17" t="s">
        <v>191</v>
      </c>
      <c r="Q15" s="18">
        <v>230</v>
      </c>
      <c r="R15" s="19">
        <v>55935</v>
      </c>
      <c r="S15" s="20">
        <v>777</v>
      </c>
      <c r="T15" s="21">
        <v>0</v>
      </c>
      <c r="U15" s="21">
        <v>16686</v>
      </c>
      <c r="V15" s="21">
        <v>16686</v>
      </c>
      <c r="W15" s="21">
        <v>0</v>
      </c>
      <c r="X15" s="21">
        <v>4.9029E-3</v>
      </c>
      <c r="Y15" s="21">
        <v>2.6802519999999999</v>
      </c>
      <c r="Z15" s="21">
        <v>976.1241871062</v>
      </c>
      <c r="AA15" s="21">
        <v>2.9383315354189143E-7</v>
      </c>
      <c r="AB15" s="21">
        <v>1.6062879060290062E-4</v>
      </c>
      <c r="AC15" s="21">
        <v>5.8499591699999999E-2</v>
      </c>
      <c r="AD15" s="21">
        <v>21.474903474903474</v>
      </c>
      <c r="AE15" s="21">
        <v>6.3100386100386101E-6</v>
      </c>
      <c r="AF15" s="21">
        <v>3.4494877734877732E-3</v>
      </c>
      <c r="AG15" s="22">
        <v>1.2562730850787645</v>
      </c>
      <c r="AH15" s="23" t="s">
        <v>137</v>
      </c>
      <c r="AI15" s="24" t="s">
        <v>138</v>
      </c>
      <c r="AJ15" s="24" t="s">
        <v>198</v>
      </c>
      <c r="AK15" s="24">
        <v>44.8</v>
      </c>
      <c r="AL15" s="24">
        <v>36</v>
      </c>
      <c r="AM15" s="24">
        <v>36</v>
      </c>
      <c r="AN15" s="25">
        <f t="shared" si="0"/>
        <v>1.9798801369863015E-3</v>
      </c>
      <c r="AO15" s="26">
        <v>1</v>
      </c>
      <c r="AP15" s="26"/>
      <c r="AQ15" s="36">
        <v>4</v>
      </c>
      <c r="AR15" s="26"/>
      <c r="AS15" s="28">
        <v>34.402739726027399</v>
      </c>
      <c r="AT15" s="28">
        <v>38.405479452054792</v>
      </c>
      <c r="AU15" s="35">
        <v>3</v>
      </c>
      <c r="AV15" s="29" t="s">
        <v>140</v>
      </c>
      <c r="AW15" s="30" t="s">
        <v>193</v>
      </c>
      <c r="AX15" s="30" t="s">
        <v>194</v>
      </c>
      <c r="AY15" s="30" t="s">
        <v>142</v>
      </c>
      <c r="AZ15" s="30" t="s">
        <v>143</v>
      </c>
      <c r="BA15" s="35">
        <f t="shared" si="1"/>
        <v>4</v>
      </c>
      <c r="BB15" s="30">
        <f>IFERROR(INDEX(DataTab_LCR_Battery_Info!$M$3:$M$12,MATCH(AW15,DataTab_LCR_Battery_Info!$L$3:$L$12,0)),"CAISO_System")</f>
        <v>1141</v>
      </c>
      <c r="BC15" s="31" t="str">
        <f t="shared" si="2"/>
        <v>High</v>
      </c>
      <c r="BD15" t="s">
        <v>144</v>
      </c>
      <c r="BE15" s="32" t="s">
        <v>145</v>
      </c>
      <c r="BF15" s="35">
        <f t="shared" si="3"/>
        <v>4</v>
      </c>
      <c r="BG15" s="33">
        <f t="shared" si="4"/>
        <v>6.8989755469755467</v>
      </c>
      <c r="BH15">
        <f t="shared" si="5"/>
        <v>4</v>
      </c>
      <c r="BI15" s="34">
        <f t="shared" si="6"/>
        <v>1.365914465101109E-2</v>
      </c>
      <c r="BJ15">
        <f t="shared" si="7"/>
        <v>3</v>
      </c>
      <c r="BK15" s="35">
        <v>3</v>
      </c>
      <c r="BL15" t="s">
        <v>146</v>
      </c>
      <c r="BM15" t="s">
        <v>147</v>
      </c>
      <c r="BN15">
        <f t="shared" si="8"/>
        <v>4</v>
      </c>
      <c r="BO15" s="35">
        <f>IFERROR(INDEX(DataTab_LCR_Battery_Info!$R$4:$R$9,MATCH(BL15,DataTab_LCR_Battery_Info!$Q$4:$Q$9,0))+INDEX(DataTab_LCR_Battery_Info!$T$4:$T$5,MATCH(BM15,DataTab_LCR_Battery_Info!$S$4:$S$5,0)),"1.4")</f>
        <v>4</v>
      </c>
      <c r="BP15">
        <f t="shared" si="9"/>
        <v>92.708333333333329</v>
      </c>
      <c r="BQ15">
        <f t="shared" si="10"/>
        <v>0</v>
      </c>
    </row>
    <row r="16" spans="3:69" x14ac:dyDescent="0.35">
      <c r="C16" s="53" t="s">
        <v>128</v>
      </c>
      <c r="D16" s="53" t="s">
        <v>128</v>
      </c>
      <c r="E16" s="53" t="s">
        <v>128</v>
      </c>
      <c r="F16" s="15" t="s">
        <v>199</v>
      </c>
      <c r="G16" s="15" t="s">
        <v>200</v>
      </c>
      <c r="H16" s="15">
        <v>48.08</v>
      </c>
      <c r="I16" s="15">
        <v>55.3</v>
      </c>
      <c r="J16" s="15" t="s">
        <v>156</v>
      </c>
      <c r="K16" s="15" t="s">
        <v>201</v>
      </c>
      <c r="L16" s="15" t="s">
        <v>158</v>
      </c>
      <c r="M16" s="15" t="s">
        <v>134</v>
      </c>
      <c r="N16" s="15" t="s">
        <v>159</v>
      </c>
      <c r="O16" s="16">
        <v>33329</v>
      </c>
      <c r="P16" s="17" t="s">
        <v>202</v>
      </c>
      <c r="Q16" s="18">
        <v>115</v>
      </c>
      <c r="R16" s="19">
        <v>10650</v>
      </c>
      <c r="S16" s="20">
        <v>7556</v>
      </c>
      <c r="T16" s="21">
        <v>7823</v>
      </c>
      <c r="U16" s="21">
        <v>74479</v>
      </c>
      <c r="V16" s="21">
        <v>57470</v>
      </c>
      <c r="W16" s="21">
        <v>17009</v>
      </c>
      <c r="X16" s="21">
        <v>2.1999999999999999E-2</v>
      </c>
      <c r="Y16" s="21">
        <v>61.558999999999997</v>
      </c>
      <c r="Z16" s="21">
        <v>4356.9910902243</v>
      </c>
      <c r="AA16" s="21">
        <v>2.9538527638663244E-7</v>
      </c>
      <c r="AB16" s="21">
        <v>8.2652828314021395E-4</v>
      </c>
      <c r="AC16" s="21">
        <v>5.8499591699999999E-2</v>
      </c>
      <c r="AD16" s="21">
        <v>7.6058761249338271</v>
      </c>
      <c r="AE16" s="21">
        <v>2.2466638213260674E-6</v>
      </c>
      <c r="AF16" s="21">
        <v>6.2864717353186992E-3</v>
      </c>
      <c r="AG16" s="22">
        <v>0.44494064782940707</v>
      </c>
      <c r="AH16" s="23" t="s">
        <v>161</v>
      </c>
      <c r="AI16" s="24" t="s">
        <v>138</v>
      </c>
      <c r="AJ16" s="24" t="s">
        <v>201</v>
      </c>
      <c r="AK16" s="24">
        <v>46</v>
      </c>
      <c r="AL16" s="24">
        <v>40.200000000000003</v>
      </c>
      <c r="AM16" s="24">
        <v>38.6</v>
      </c>
      <c r="AN16" s="25">
        <f t="shared" si="0"/>
        <v>1.8751240817947191E-2</v>
      </c>
      <c r="AO16" s="26">
        <v>1</v>
      </c>
      <c r="AP16" s="26"/>
      <c r="AQ16" s="36">
        <v>1</v>
      </c>
      <c r="AR16" s="26"/>
      <c r="AS16" s="28">
        <v>44.780821917808218</v>
      </c>
      <c r="AT16" s="28">
        <v>48.783561643835618</v>
      </c>
      <c r="AU16" s="35">
        <v>4</v>
      </c>
      <c r="AV16" s="29" t="s">
        <v>140</v>
      </c>
      <c r="AW16" s="30" t="s">
        <v>176</v>
      </c>
      <c r="AX16" s="30" t="s">
        <v>177</v>
      </c>
      <c r="AY16" s="30" t="s">
        <v>142</v>
      </c>
      <c r="AZ16" s="30" t="s">
        <v>143</v>
      </c>
      <c r="BA16" s="35">
        <f t="shared" si="1"/>
        <v>4</v>
      </c>
      <c r="BB16" s="30">
        <f>IFERROR(INDEX(DataTab_LCR_Battery_Info!$M$3:$M$12,MATCH(AW16,DataTab_LCR_Battery_Info!$L$3:$L$12,0)),"CAISO_System")</f>
        <v>270</v>
      </c>
      <c r="BC16" s="31" t="str">
        <f t="shared" si="2"/>
        <v>High</v>
      </c>
      <c r="BD16" t="s">
        <v>144</v>
      </c>
      <c r="BE16" s="32" t="s">
        <v>145</v>
      </c>
      <c r="BF16" s="35">
        <f t="shared" si="3"/>
        <v>4</v>
      </c>
      <c r="BG16" s="33">
        <f t="shared" si="4"/>
        <v>12.572943470637398</v>
      </c>
      <c r="BH16">
        <f t="shared" si="5"/>
        <v>4</v>
      </c>
      <c r="BI16" s="34">
        <f t="shared" si="6"/>
        <v>0.23575829080835861</v>
      </c>
      <c r="BJ16">
        <f t="shared" si="7"/>
        <v>4</v>
      </c>
      <c r="BK16" s="35">
        <v>4</v>
      </c>
      <c r="BL16" t="s">
        <v>146</v>
      </c>
      <c r="BM16" t="s">
        <v>147</v>
      </c>
      <c r="BN16">
        <f t="shared" si="8"/>
        <v>4</v>
      </c>
      <c r="BO16" s="35">
        <f>IFERROR(INDEX(DataTab_LCR_Battery_Info!$R$4:$R$9,MATCH(BL16,DataTab_LCR_Battery_Info!$Q$4:$Q$9,0))+INDEX(DataTab_LCR_Battery_Info!$T$4:$T$5,MATCH(BM16,DataTab_LCR_Battery_Info!$S$4:$S$5,0)),"1.4")</f>
        <v>4</v>
      </c>
      <c r="BP16">
        <f t="shared" si="9"/>
        <v>90.625</v>
      </c>
      <c r="BQ16">
        <f t="shared" si="10"/>
        <v>0</v>
      </c>
    </row>
    <row r="17" spans="3:69" x14ac:dyDescent="0.35">
      <c r="C17" s="53" t="s">
        <v>128</v>
      </c>
      <c r="D17" s="53" t="s">
        <v>128</v>
      </c>
      <c r="E17" s="53" t="s">
        <v>128</v>
      </c>
      <c r="F17" s="15" t="s">
        <v>203</v>
      </c>
      <c r="G17" s="15" t="s">
        <v>204</v>
      </c>
      <c r="H17" s="15">
        <v>28</v>
      </c>
      <c r="I17" s="15"/>
      <c r="J17" s="15" t="s">
        <v>131</v>
      </c>
      <c r="K17" s="15" t="s">
        <v>205</v>
      </c>
      <c r="L17" s="15" t="s">
        <v>206</v>
      </c>
      <c r="M17" s="15" t="s">
        <v>134</v>
      </c>
      <c r="N17" s="15" t="s">
        <v>135</v>
      </c>
      <c r="O17" s="16">
        <v>38411</v>
      </c>
      <c r="P17" s="17" t="s">
        <v>207</v>
      </c>
      <c r="Q17" s="18">
        <v>500</v>
      </c>
      <c r="R17" s="19">
        <v>56356</v>
      </c>
      <c r="S17" s="20">
        <v>14932</v>
      </c>
      <c r="T17" s="21">
        <v>10116</v>
      </c>
      <c r="U17" s="21">
        <v>132745</v>
      </c>
      <c r="V17" s="21">
        <v>110753</v>
      </c>
      <c r="W17" s="21">
        <v>21992</v>
      </c>
      <c r="X17" s="21">
        <v>3.8476499999999997E-2</v>
      </c>
      <c r="Y17" s="21">
        <v>17.9557</v>
      </c>
      <c r="Z17" s="21">
        <v>7765.5283002164997</v>
      </c>
      <c r="AA17" s="21">
        <v>2.8985272514972314E-7</v>
      </c>
      <c r="AB17" s="21">
        <v>1.3526460506987082E-4</v>
      </c>
      <c r="AC17" s="21">
        <v>5.8499591699999999E-2</v>
      </c>
      <c r="AD17" s="21">
        <v>7.4171577819448169</v>
      </c>
      <c r="AE17" s="21">
        <v>2.1498833959621811E-6</v>
      </c>
      <c r="AF17" s="21">
        <v>1.0032789181156846E-3</v>
      </c>
      <c r="AG17" s="22">
        <v>0.43390070181824941</v>
      </c>
      <c r="AH17" s="23" t="s">
        <v>208</v>
      </c>
      <c r="AI17" s="24" t="s">
        <v>209</v>
      </c>
      <c r="AJ17" s="24" t="s">
        <v>204</v>
      </c>
      <c r="AK17" s="24">
        <v>49</v>
      </c>
      <c r="AL17" s="24">
        <v>28</v>
      </c>
      <c r="AM17" s="24">
        <v>28</v>
      </c>
      <c r="AN17" s="25">
        <f t="shared" si="0"/>
        <v>3.4787065511135959E-2</v>
      </c>
      <c r="AO17" s="26">
        <v>1</v>
      </c>
      <c r="AP17" s="26"/>
      <c r="AQ17" s="36">
        <v>2</v>
      </c>
      <c r="AR17" s="26"/>
      <c r="AS17" s="28">
        <v>30.857534246575341</v>
      </c>
      <c r="AT17" s="28">
        <v>34.860273972602741</v>
      </c>
      <c r="AU17" s="35">
        <v>3</v>
      </c>
      <c r="AV17" s="29" t="s">
        <v>140</v>
      </c>
      <c r="AW17" s="30" t="s">
        <v>193</v>
      </c>
      <c r="AX17" s="30" t="s">
        <v>194</v>
      </c>
      <c r="AY17" s="30" t="s">
        <v>142</v>
      </c>
      <c r="AZ17" s="30" t="s">
        <v>143</v>
      </c>
      <c r="BA17" s="35">
        <f t="shared" si="1"/>
        <v>4</v>
      </c>
      <c r="BB17" s="30">
        <f>IFERROR(INDEX(DataTab_LCR_Battery_Info!$M$3:$M$12,MATCH(AW17,DataTab_LCR_Battery_Info!$L$3:$L$12,0)),"CAISO_System")</f>
        <v>1141</v>
      </c>
      <c r="BC17" s="31" t="str">
        <f t="shared" si="2"/>
        <v>High</v>
      </c>
      <c r="BD17" t="s">
        <v>144</v>
      </c>
      <c r="BE17" s="32" t="s">
        <v>145</v>
      </c>
      <c r="BF17" s="35">
        <f t="shared" si="3"/>
        <v>4</v>
      </c>
      <c r="BG17" s="33">
        <f t="shared" si="4"/>
        <v>2.0065578362313694</v>
      </c>
      <c r="BH17">
        <f t="shared" si="5"/>
        <v>4</v>
      </c>
      <c r="BI17" s="34">
        <f t="shared" si="6"/>
        <v>6.9802258900863862E-2</v>
      </c>
      <c r="BJ17">
        <f t="shared" si="7"/>
        <v>4</v>
      </c>
      <c r="BK17" s="35">
        <v>4</v>
      </c>
      <c r="BL17" t="s">
        <v>146</v>
      </c>
      <c r="BM17" t="s">
        <v>147</v>
      </c>
      <c r="BN17">
        <f t="shared" si="8"/>
        <v>4</v>
      </c>
      <c r="BO17" s="35">
        <f>IFERROR(INDEX(DataTab_LCR_Battery_Info!$R$4:$R$9,MATCH(BL17,DataTab_LCR_Battery_Info!$Q$4:$Q$9,0))+INDEX(DataTab_LCR_Battery_Info!$T$4:$T$5,MATCH(BM17,DataTab_LCR_Battery_Info!$S$4:$S$5,0)),"1.4")</f>
        <v>4</v>
      </c>
      <c r="BP17">
        <f t="shared" si="9"/>
        <v>90.625</v>
      </c>
      <c r="BQ17">
        <f t="shared" si="10"/>
        <v>0</v>
      </c>
    </row>
    <row r="18" spans="3:69" x14ac:dyDescent="0.35">
      <c r="C18" s="53" t="s">
        <v>128</v>
      </c>
      <c r="D18" s="53" t="s">
        <v>128</v>
      </c>
      <c r="E18" s="53" t="s">
        <v>128</v>
      </c>
      <c r="F18" s="15" t="s">
        <v>210</v>
      </c>
      <c r="G18" s="15" t="s">
        <v>211</v>
      </c>
      <c r="H18" s="15">
        <v>49.7</v>
      </c>
      <c r="I18" s="15">
        <v>55.3</v>
      </c>
      <c r="J18" s="15" t="s">
        <v>156</v>
      </c>
      <c r="K18" s="15" t="s">
        <v>212</v>
      </c>
      <c r="L18" s="15" t="s">
        <v>158</v>
      </c>
      <c r="M18" s="15" t="s">
        <v>134</v>
      </c>
      <c r="N18" s="15" t="s">
        <v>159</v>
      </c>
      <c r="O18" s="16">
        <v>33313</v>
      </c>
      <c r="P18" s="17" t="s">
        <v>202</v>
      </c>
      <c r="Q18" s="18">
        <v>115</v>
      </c>
      <c r="R18" s="19">
        <v>54768</v>
      </c>
      <c r="S18" s="20">
        <v>22188</v>
      </c>
      <c r="T18" s="21">
        <v>17000</v>
      </c>
      <c r="U18" s="21">
        <v>208677</v>
      </c>
      <c r="V18" s="21">
        <v>170903</v>
      </c>
      <c r="W18" s="21">
        <v>37774</v>
      </c>
      <c r="X18" s="21">
        <v>6.2E-2</v>
      </c>
      <c r="Y18" s="21">
        <v>175.09899999999999</v>
      </c>
      <c r="Z18" s="21">
        <v>12207.519297180899</v>
      </c>
      <c r="AA18" s="21">
        <v>2.9710988752953128E-7</v>
      </c>
      <c r="AB18" s="21">
        <v>8.3909103542795802E-4</v>
      </c>
      <c r="AC18" s="21">
        <v>5.8499591699999999E-2</v>
      </c>
      <c r="AD18" s="21">
        <v>7.7024968451415177</v>
      </c>
      <c r="AE18" s="21">
        <v>2.288487971356566E-6</v>
      </c>
      <c r="AF18" s="21">
        <v>6.4630960531703759E-3</v>
      </c>
      <c r="AG18" s="22">
        <v>0.45059292051131689</v>
      </c>
      <c r="AH18" s="23" t="s">
        <v>161</v>
      </c>
      <c r="AI18" s="24" t="s">
        <v>138</v>
      </c>
      <c r="AJ18" s="24" t="s">
        <v>212</v>
      </c>
      <c r="AK18" s="24">
        <v>46</v>
      </c>
      <c r="AL18" s="24">
        <v>42.5</v>
      </c>
      <c r="AM18" s="24">
        <v>43</v>
      </c>
      <c r="AN18" s="25">
        <f t="shared" si="0"/>
        <v>5.5062537224538417E-2</v>
      </c>
      <c r="AO18" s="26">
        <v>3</v>
      </c>
      <c r="AP18" s="26"/>
      <c r="AQ18" s="36">
        <v>1</v>
      </c>
      <c r="AR18" s="26"/>
      <c r="AS18" s="28">
        <v>44.824657534246576</v>
      </c>
      <c r="AT18" s="28">
        <v>48.827397260273976</v>
      </c>
      <c r="AU18" s="35">
        <v>4</v>
      </c>
      <c r="AV18" s="29" t="s">
        <v>140</v>
      </c>
      <c r="AW18" s="30" t="s">
        <v>176</v>
      </c>
      <c r="AX18" s="30" t="s">
        <v>213</v>
      </c>
      <c r="AY18" s="30" t="s">
        <v>142</v>
      </c>
      <c r="AZ18" s="30" t="s">
        <v>143</v>
      </c>
      <c r="BA18" s="35">
        <f t="shared" si="1"/>
        <v>4</v>
      </c>
      <c r="BB18" s="30">
        <f>IFERROR(INDEX(DataTab_LCR_Battery_Info!$M$3:$M$12,MATCH(AW18,DataTab_LCR_Battery_Info!$L$3:$L$12,0)),"CAISO_System")</f>
        <v>270</v>
      </c>
      <c r="BC18" s="31" t="str">
        <f t="shared" si="2"/>
        <v>High</v>
      </c>
      <c r="BD18" t="s">
        <v>144</v>
      </c>
      <c r="BE18" s="32" t="s">
        <v>145</v>
      </c>
      <c r="BF18" s="35">
        <f t="shared" si="3"/>
        <v>4</v>
      </c>
      <c r="BG18" s="33">
        <f t="shared" si="4"/>
        <v>12.926192106340752</v>
      </c>
      <c r="BH18">
        <f t="shared" si="5"/>
        <v>4</v>
      </c>
      <c r="BI18" s="34">
        <f t="shared" si="6"/>
        <v>0.7117489340269223</v>
      </c>
      <c r="BJ18">
        <f t="shared" si="7"/>
        <v>4</v>
      </c>
      <c r="BK18" s="35">
        <v>4</v>
      </c>
      <c r="BL18" t="s">
        <v>146</v>
      </c>
      <c r="BM18" t="s">
        <v>147</v>
      </c>
      <c r="BN18">
        <f t="shared" si="8"/>
        <v>4</v>
      </c>
      <c r="BO18" s="35">
        <f>IFERROR(INDEX(DataTab_LCR_Battery_Info!$R$4:$R$9,MATCH(BL18,DataTab_LCR_Battery_Info!$Q$4:$Q$9,0))+INDEX(DataTab_LCR_Battery_Info!$T$4:$T$5,MATCH(BM18,DataTab_LCR_Battery_Info!$S$4:$S$5,0)),"1.4")</f>
        <v>4</v>
      </c>
      <c r="BP18">
        <f t="shared" si="9"/>
        <v>90.625</v>
      </c>
      <c r="BQ18">
        <f t="shared" si="10"/>
        <v>0</v>
      </c>
    </row>
    <row r="19" spans="3:69" x14ac:dyDescent="0.35">
      <c r="C19" s="53" t="s">
        <v>128</v>
      </c>
      <c r="D19" s="53" t="s">
        <v>128</v>
      </c>
      <c r="E19" s="53" t="s">
        <v>128</v>
      </c>
      <c r="F19" s="15" t="s">
        <v>214</v>
      </c>
      <c r="G19" s="15" t="s">
        <v>215</v>
      </c>
      <c r="H19" s="15">
        <v>47.72</v>
      </c>
      <c r="I19" s="15">
        <v>57.9</v>
      </c>
      <c r="J19" s="15" t="s">
        <v>156</v>
      </c>
      <c r="K19" s="15" t="s">
        <v>216</v>
      </c>
      <c r="L19" s="15" t="s">
        <v>158</v>
      </c>
      <c r="M19" s="15" t="s">
        <v>134</v>
      </c>
      <c r="N19" s="15" t="s">
        <v>159</v>
      </c>
      <c r="O19" s="16">
        <v>33527</v>
      </c>
      <c r="P19" s="17" t="s">
        <v>217</v>
      </c>
      <c r="Q19" s="18">
        <v>115</v>
      </c>
      <c r="R19" s="19">
        <v>50612</v>
      </c>
      <c r="S19" s="20">
        <v>21742</v>
      </c>
      <c r="T19" s="21">
        <v>19119</v>
      </c>
      <c r="U19" s="21">
        <v>210698</v>
      </c>
      <c r="V19" s="21">
        <v>168212</v>
      </c>
      <c r="W19" s="21">
        <v>42486</v>
      </c>
      <c r="X19" s="21">
        <v>5.3999999999999999E-2</v>
      </c>
      <c r="Y19" s="21">
        <v>154.42400000000001</v>
      </c>
      <c r="Z19" s="21">
        <v>12325.7469720066</v>
      </c>
      <c r="AA19" s="21">
        <v>2.5629099469382717E-7</v>
      </c>
      <c r="AB19" s="21">
        <v>7.3291630675184388E-4</v>
      </c>
      <c r="AC19" s="21">
        <v>5.8499591699999999E-2</v>
      </c>
      <c r="AD19" s="21">
        <v>7.7367307515407964</v>
      </c>
      <c r="AE19" s="21">
        <v>1.9828544199907118E-6</v>
      </c>
      <c r="AF19" s="21">
        <v>5.6703761287526981E-3</v>
      </c>
      <c r="AG19" s="22">
        <v>0.45259559005797073</v>
      </c>
      <c r="AH19" s="23" t="s">
        <v>161</v>
      </c>
      <c r="AI19" s="24" t="s">
        <v>138</v>
      </c>
      <c r="AJ19" s="24" t="s">
        <v>216</v>
      </c>
      <c r="AK19" s="24">
        <v>46</v>
      </c>
      <c r="AL19" s="24">
        <v>42</v>
      </c>
      <c r="AM19" s="24">
        <v>42.12</v>
      </c>
      <c r="AN19" s="25">
        <f t="shared" si="0"/>
        <v>5.3955727615644232E-2</v>
      </c>
      <c r="AO19" s="26">
        <v>3</v>
      </c>
      <c r="AP19" s="26"/>
      <c r="AQ19" s="36">
        <v>1</v>
      </c>
      <c r="AR19" s="26"/>
      <c r="AS19" s="28">
        <v>44.238356164383561</v>
      </c>
      <c r="AT19" s="28">
        <v>48.241095890410961</v>
      </c>
      <c r="AU19" s="35">
        <v>4</v>
      </c>
      <c r="AV19" s="29" t="s">
        <v>142</v>
      </c>
      <c r="AW19" s="30" t="s">
        <v>163</v>
      </c>
      <c r="AX19" s="30" t="s">
        <v>163</v>
      </c>
      <c r="AY19" s="30" t="s">
        <v>142</v>
      </c>
      <c r="AZ19" s="30" t="s">
        <v>143</v>
      </c>
      <c r="BA19" s="35">
        <f t="shared" si="1"/>
        <v>4</v>
      </c>
      <c r="BB19" s="30" t="str">
        <f>IFERROR(INDEX(DataTab_LCR_Battery_Info!$M$3:$M$12,MATCH(AW19,DataTab_LCR_Battery_Info!$L$3:$L$12,0)),"CAISO_System")</f>
        <v>CAISO_System</v>
      </c>
      <c r="BC19" s="31" t="str">
        <f t="shared" si="2"/>
        <v>High</v>
      </c>
      <c r="BD19" t="s">
        <v>144</v>
      </c>
      <c r="BE19" s="32" t="s">
        <v>145</v>
      </c>
      <c r="BF19" s="35">
        <f t="shared" si="3"/>
        <v>4</v>
      </c>
      <c r="BG19" s="33">
        <f t="shared" si="4"/>
        <v>11.340752257505397</v>
      </c>
      <c r="BH19">
        <f t="shared" si="5"/>
        <v>4</v>
      </c>
      <c r="BI19" s="34">
        <f t="shared" si="6"/>
        <v>0.61189853976246356</v>
      </c>
      <c r="BJ19">
        <f t="shared" si="7"/>
        <v>4</v>
      </c>
      <c r="BK19" s="35">
        <v>4</v>
      </c>
      <c r="BL19" t="s">
        <v>146</v>
      </c>
      <c r="BM19" t="s">
        <v>147</v>
      </c>
      <c r="BN19">
        <f t="shared" si="8"/>
        <v>4</v>
      </c>
      <c r="BO19" s="35">
        <f>IFERROR(INDEX(DataTab_LCR_Battery_Info!$R$4:$R$9,MATCH(BL19,DataTab_LCR_Battery_Info!$Q$4:$Q$9,0))+INDEX(DataTab_LCR_Battery_Info!$T$4:$T$5,MATCH(BM19,DataTab_LCR_Battery_Info!$S$4:$S$5,0)),"1.4")</f>
        <v>4</v>
      </c>
      <c r="BP19">
        <f t="shared" si="9"/>
        <v>90.625</v>
      </c>
      <c r="BQ19">
        <f t="shared" si="10"/>
        <v>0</v>
      </c>
    </row>
    <row r="20" spans="3:69" x14ac:dyDescent="0.35">
      <c r="C20" s="53" t="s">
        <v>128</v>
      </c>
      <c r="D20" s="53" t="s">
        <v>128</v>
      </c>
      <c r="E20" s="53" t="s">
        <v>128</v>
      </c>
      <c r="F20" s="15" t="s">
        <v>218</v>
      </c>
      <c r="G20" s="15" t="s">
        <v>219</v>
      </c>
      <c r="H20" s="15">
        <v>52.43</v>
      </c>
      <c r="I20" s="15">
        <v>60.3</v>
      </c>
      <c r="J20" s="15" t="s">
        <v>156</v>
      </c>
      <c r="K20" s="15" t="s">
        <v>219</v>
      </c>
      <c r="L20" s="15" t="s">
        <v>158</v>
      </c>
      <c r="M20" s="15" t="s">
        <v>134</v>
      </c>
      <c r="N20" s="15" t="s">
        <v>159</v>
      </c>
      <c r="O20" s="16">
        <v>32563</v>
      </c>
      <c r="P20" s="17" t="s">
        <v>220</v>
      </c>
      <c r="Q20" s="18">
        <v>115</v>
      </c>
      <c r="R20" s="19">
        <v>50495</v>
      </c>
      <c r="S20" s="20">
        <v>28059</v>
      </c>
      <c r="T20" s="21">
        <v>7638</v>
      </c>
      <c r="U20" s="21">
        <v>291746</v>
      </c>
      <c r="V20" s="21">
        <v>270532</v>
      </c>
      <c r="W20" s="21">
        <v>21214</v>
      </c>
      <c r="X20" s="21">
        <v>8.4157200000000001E-2</v>
      </c>
      <c r="Y20" s="21">
        <v>46.005935999999998</v>
      </c>
      <c r="Z20" s="21">
        <v>17067.021880108201</v>
      </c>
      <c r="AA20" s="21">
        <v>2.8846051016980525E-7</v>
      </c>
      <c r="AB20" s="21">
        <v>1.5769174555949352E-4</v>
      </c>
      <c r="AC20" s="21">
        <v>5.8499591700000006E-2</v>
      </c>
      <c r="AD20" s="21">
        <v>9.641541038525963</v>
      </c>
      <c r="AE20" s="21">
        <v>2.7812038467963134E-6</v>
      </c>
      <c r="AF20" s="21">
        <v>1.520391436248651E-3</v>
      </c>
      <c r="AG20" s="22">
        <v>0.56402621411256282</v>
      </c>
      <c r="AH20" s="23" t="s">
        <v>137</v>
      </c>
      <c r="AI20" s="24" t="s">
        <v>138</v>
      </c>
      <c r="AJ20" s="24" t="s">
        <v>221</v>
      </c>
      <c r="AK20" s="24">
        <v>49.8</v>
      </c>
      <c r="AL20" s="24">
        <v>49.57</v>
      </c>
      <c r="AM20" s="24">
        <v>50.13</v>
      </c>
      <c r="AN20" s="25">
        <f t="shared" si="0"/>
        <v>6.4318919513671122E-2</v>
      </c>
      <c r="AO20" s="26">
        <v>3</v>
      </c>
      <c r="AP20" s="26"/>
      <c r="AQ20" s="36">
        <v>1</v>
      </c>
      <c r="AR20" s="26"/>
      <c r="AS20" s="28">
        <v>46.87945205479452</v>
      </c>
      <c r="AT20" s="28">
        <v>50.88219178082192</v>
      </c>
      <c r="AU20" s="35">
        <v>4</v>
      </c>
      <c r="AV20" s="29" t="s">
        <v>140</v>
      </c>
      <c r="AW20" s="30" t="s">
        <v>176</v>
      </c>
      <c r="AX20" s="30" t="s">
        <v>177</v>
      </c>
      <c r="AY20" s="30" t="s">
        <v>142</v>
      </c>
      <c r="AZ20" s="30" t="s">
        <v>143</v>
      </c>
      <c r="BA20" s="35">
        <f t="shared" si="1"/>
        <v>4</v>
      </c>
      <c r="BB20" s="30">
        <f>IFERROR(INDEX(DataTab_LCR_Battery_Info!$M$3:$M$12,MATCH(AW20,DataTab_LCR_Battery_Info!$L$3:$L$12,0)),"CAISO_System")</f>
        <v>270</v>
      </c>
      <c r="BC20" s="31" t="str">
        <f t="shared" si="2"/>
        <v>High</v>
      </c>
      <c r="BD20" t="s">
        <v>144</v>
      </c>
      <c r="BE20" s="32" t="s">
        <v>145</v>
      </c>
      <c r="BF20" s="35">
        <f t="shared" si="3"/>
        <v>4</v>
      </c>
      <c r="BG20" s="33">
        <f t="shared" si="4"/>
        <v>3.0407828724973021</v>
      </c>
      <c r="BH20">
        <f t="shared" si="5"/>
        <v>4</v>
      </c>
      <c r="BI20" s="34">
        <f t="shared" si="6"/>
        <v>0.19557986883470366</v>
      </c>
      <c r="BJ20">
        <f t="shared" si="7"/>
        <v>4</v>
      </c>
      <c r="BK20" s="35">
        <v>4</v>
      </c>
      <c r="BL20" t="s">
        <v>146</v>
      </c>
      <c r="BM20" t="s">
        <v>147</v>
      </c>
      <c r="BN20">
        <f t="shared" si="8"/>
        <v>4</v>
      </c>
      <c r="BO20" s="35">
        <f>IFERROR(INDEX(DataTab_LCR_Battery_Info!$R$4:$R$9,MATCH(BL20,DataTab_LCR_Battery_Info!$Q$4:$Q$9,0))+INDEX(DataTab_LCR_Battery_Info!$T$4:$T$5,MATCH(BM20,DataTab_LCR_Battery_Info!$S$4:$S$5,0)),"1.4")</f>
        <v>4</v>
      </c>
      <c r="BP20">
        <f t="shared" si="9"/>
        <v>90.625</v>
      </c>
      <c r="BQ20">
        <f t="shared" si="10"/>
        <v>0</v>
      </c>
    </row>
    <row r="21" spans="3:69" x14ac:dyDescent="0.35">
      <c r="C21" s="53" t="s">
        <v>128</v>
      </c>
      <c r="D21" s="53" t="s">
        <v>128</v>
      </c>
      <c r="E21" s="53" t="s">
        <v>128</v>
      </c>
      <c r="F21" s="15" t="s">
        <v>222</v>
      </c>
      <c r="G21" s="15" t="s">
        <v>223</v>
      </c>
      <c r="H21" s="15">
        <v>49.21</v>
      </c>
      <c r="I21" s="15">
        <v>48.1</v>
      </c>
      <c r="J21" s="15" t="s">
        <v>156</v>
      </c>
      <c r="K21" s="15" t="s">
        <v>223</v>
      </c>
      <c r="L21" s="15" t="s">
        <v>158</v>
      </c>
      <c r="M21" s="15" t="s">
        <v>134</v>
      </c>
      <c r="N21" s="15" t="s">
        <v>159</v>
      </c>
      <c r="O21" s="16">
        <v>34792</v>
      </c>
      <c r="P21" s="17" t="s">
        <v>224</v>
      </c>
      <c r="Q21" s="18">
        <v>115</v>
      </c>
      <c r="R21" s="19">
        <v>10649</v>
      </c>
      <c r="S21" s="20">
        <v>35766</v>
      </c>
      <c r="T21" s="21">
        <v>24605</v>
      </c>
      <c r="U21" s="21">
        <v>335893</v>
      </c>
      <c r="V21" s="21">
        <v>279971</v>
      </c>
      <c r="W21" s="21">
        <v>55922</v>
      </c>
      <c r="X21" s="21">
        <v>9.1999999999999998E-2</v>
      </c>
      <c r="Y21" s="21">
        <v>264.37</v>
      </c>
      <c r="Z21" s="21">
        <v>19649.603354888099</v>
      </c>
      <c r="AA21" s="21">
        <v>2.7389674688070308E-7</v>
      </c>
      <c r="AB21" s="21">
        <v>7.870661192701247E-4</v>
      </c>
      <c r="AC21" s="21">
        <v>5.8499591699999999E-2</v>
      </c>
      <c r="AD21" s="21">
        <v>7.8278532684672593</v>
      </c>
      <c r="AE21" s="21">
        <v>2.1440235452926612E-6</v>
      </c>
      <c r="AF21" s="21">
        <v>6.1610380942284876E-3</v>
      </c>
      <c r="AG21" s="22">
        <v>0.45792622009284517</v>
      </c>
      <c r="AH21" s="23" t="s">
        <v>161</v>
      </c>
      <c r="AI21" s="24" t="s">
        <v>138</v>
      </c>
      <c r="AJ21" s="24" t="s">
        <v>223</v>
      </c>
      <c r="AK21" s="24">
        <v>46</v>
      </c>
      <c r="AL21" s="24">
        <v>44</v>
      </c>
      <c r="AM21" s="24">
        <v>44</v>
      </c>
      <c r="AN21" s="25">
        <f t="shared" si="0"/>
        <v>8.8758189398451454E-2</v>
      </c>
      <c r="AO21" s="26">
        <v>4</v>
      </c>
      <c r="AP21" s="26"/>
      <c r="AQ21" s="36">
        <v>1</v>
      </c>
      <c r="AR21" s="26"/>
      <c r="AS21" s="28">
        <v>40.772602739726025</v>
      </c>
      <c r="AT21" s="28">
        <v>44.775342465753425</v>
      </c>
      <c r="AU21" s="35">
        <v>4</v>
      </c>
      <c r="AV21" s="29" t="s">
        <v>140</v>
      </c>
      <c r="AW21" s="30" t="s">
        <v>176</v>
      </c>
      <c r="AX21" s="30" t="s">
        <v>225</v>
      </c>
      <c r="AY21" s="30" t="s">
        <v>142</v>
      </c>
      <c r="AZ21" s="30" t="s">
        <v>143</v>
      </c>
      <c r="BA21" s="35">
        <f t="shared" si="1"/>
        <v>4</v>
      </c>
      <c r="BB21" s="30">
        <f>IFERROR(INDEX(DataTab_LCR_Battery_Info!$M$3:$M$12,MATCH(AW21,DataTab_LCR_Battery_Info!$L$3:$L$12,0)),"CAISO_System")</f>
        <v>270</v>
      </c>
      <c r="BC21" s="31" t="str">
        <f t="shared" si="2"/>
        <v>High</v>
      </c>
      <c r="BD21" t="s">
        <v>171</v>
      </c>
      <c r="BE21" s="32">
        <v>0.80637768893700001</v>
      </c>
      <c r="BF21" s="35">
        <f t="shared" si="3"/>
        <v>3</v>
      </c>
      <c r="BG21" s="33">
        <f t="shared" si="4"/>
        <v>12.322076188456975</v>
      </c>
      <c r="BH21">
        <f t="shared" si="5"/>
        <v>4</v>
      </c>
      <c r="BI21" s="34">
        <f t="shared" si="6"/>
        <v>1.0936851721172129</v>
      </c>
      <c r="BJ21">
        <f t="shared" si="7"/>
        <v>4</v>
      </c>
      <c r="BK21" s="35">
        <v>4</v>
      </c>
      <c r="BL21" t="s">
        <v>146</v>
      </c>
      <c r="BM21" t="s">
        <v>147</v>
      </c>
      <c r="BN21">
        <f t="shared" si="8"/>
        <v>4</v>
      </c>
      <c r="BO21" s="35">
        <f>IFERROR(INDEX(DataTab_LCR_Battery_Info!$R$4:$R$9,MATCH(BL21,DataTab_LCR_Battery_Info!$Q$4:$Q$9,0))+INDEX(DataTab_LCR_Battery_Info!$T$4:$T$5,MATCH(BM21,DataTab_LCR_Battery_Info!$S$4:$S$5,0)),"1.4")</f>
        <v>4</v>
      </c>
      <c r="BP21">
        <f t="shared" si="9"/>
        <v>86.458333333333329</v>
      </c>
      <c r="BQ21">
        <f t="shared" si="10"/>
        <v>0</v>
      </c>
    </row>
    <row r="22" spans="3:69" x14ac:dyDescent="0.35">
      <c r="C22" s="53" t="s">
        <v>128</v>
      </c>
      <c r="D22" s="53" t="s">
        <v>128</v>
      </c>
      <c r="E22" s="53" t="s">
        <v>128</v>
      </c>
      <c r="F22" s="15" t="s">
        <v>226</v>
      </c>
      <c r="G22" s="15" t="s">
        <v>227</v>
      </c>
      <c r="H22" s="15">
        <v>48.67</v>
      </c>
      <c r="I22" s="15">
        <v>55.1</v>
      </c>
      <c r="J22" s="15" t="s">
        <v>156</v>
      </c>
      <c r="K22" s="15" t="s">
        <v>228</v>
      </c>
      <c r="L22" s="15" t="s">
        <v>158</v>
      </c>
      <c r="M22" s="15" t="s">
        <v>134</v>
      </c>
      <c r="N22" s="15" t="s">
        <v>159</v>
      </c>
      <c r="O22" s="16">
        <v>32952</v>
      </c>
      <c r="P22" s="17" t="s">
        <v>229</v>
      </c>
      <c r="Q22" s="18">
        <v>115</v>
      </c>
      <c r="R22" s="19">
        <v>50003</v>
      </c>
      <c r="S22" s="20">
        <v>15300</v>
      </c>
      <c r="T22" s="21">
        <v>12807</v>
      </c>
      <c r="U22" s="21">
        <v>146125</v>
      </c>
      <c r="V22" s="21">
        <v>117668</v>
      </c>
      <c r="W22" s="21">
        <v>28457</v>
      </c>
      <c r="X22" s="21">
        <v>4.2150899999999998E-2</v>
      </c>
      <c r="Y22" s="21">
        <v>23.042491999999999</v>
      </c>
      <c r="Z22" s="21">
        <v>8548.2528371624994</v>
      </c>
      <c r="AA22" s="21">
        <v>2.8845782720273737E-7</v>
      </c>
      <c r="AB22" s="21">
        <v>1.5769027887082977E-4</v>
      </c>
      <c r="AC22" s="21">
        <v>5.8499591699999999E-2</v>
      </c>
      <c r="AD22" s="21">
        <v>7.690718954248366</v>
      </c>
      <c r="AE22" s="21">
        <v>2.2184480791693924E-6</v>
      </c>
      <c r="AF22" s="21">
        <v>1.212751616612601E-3</v>
      </c>
      <c r="AG22" s="22">
        <v>0.44990391870298041</v>
      </c>
      <c r="AH22" s="23" t="s">
        <v>161</v>
      </c>
      <c r="AI22" s="24" t="s">
        <v>138</v>
      </c>
      <c r="AJ22" s="24" t="s">
        <v>228</v>
      </c>
      <c r="AK22" s="24">
        <v>46</v>
      </c>
      <c r="AL22" s="24">
        <v>43.06</v>
      </c>
      <c r="AM22" s="24">
        <v>43.72</v>
      </c>
      <c r="AN22" s="25">
        <f t="shared" si="0"/>
        <v>3.7969029184038119E-2</v>
      </c>
      <c r="AO22" s="26">
        <v>2</v>
      </c>
      <c r="AP22" s="26"/>
      <c r="AQ22" s="36">
        <v>1</v>
      </c>
      <c r="AR22" s="26"/>
      <c r="AS22" s="28">
        <v>45.813698630136983</v>
      </c>
      <c r="AT22" s="28">
        <v>49.816438356164383</v>
      </c>
      <c r="AU22" s="35">
        <v>4</v>
      </c>
      <c r="AV22" s="29" t="s">
        <v>142</v>
      </c>
      <c r="AW22" s="30" t="s">
        <v>163</v>
      </c>
      <c r="AX22" s="30" t="s">
        <v>163</v>
      </c>
      <c r="AY22" s="30" t="s">
        <v>142</v>
      </c>
      <c r="AZ22" s="30" t="s">
        <v>143</v>
      </c>
      <c r="BA22" s="35">
        <f t="shared" si="1"/>
        <v>4</v>
      </c>
      <c r="BB22" s="30" t="str">
        <f>IFERROR(INDEX(DataTab_LCR_Battery_Info!$M$3:$M$12,MATCH(AW22,DataTab_LCR_Battery_Info!$L$3:$L$12,0)),"CAISO_System")</f>
        <v>CAISO_System</v>
      </c>
      <c r="BC22" s="31" t="str">
        <f t="shared" si="2"/>
        <v>High</v>
      </c>
      <c r="BD22" t="s">
        <v>171</v>
      </c>
      <c r="BE22" s="32">
        <v>2.0359407064499999</v>
      </c>
      <c r="BF22" s="35">
        <f t="shared" si="3"/>
        <v>3</v>
      </c>
      <c r="BG22" s="33">
        <f t="shared" si="4"/>
        <v>2.4255032332252022</v>
      </c>
      <c r="BH22">
        <f t="shared" si="5"/>
        <v>4</v>
      </c>
      <c r="BI22" s="34">
        <f t="shared" si="6"/>
        <v>9.2094003048306519E-2</v>
      </c>
      <c r="BJ22">
        <f t="shared" si="7"/>
        <v>4</v>
      </c>
      <c r="BK22" s="35">
        <v>4</v>
      </c>
      <c r="BL22" t="s">
        <v>146</v>
      </c>
      <c r="BM22" t="s">
        <v>147</v>
      </c>
      <c r="BN22">
        <f t="shared" si="8"/>
        <v>4</v>
      </c>
      <c r="BO22" s="35">
        <f>IFERROR(INDEX(DataTab_LCR_Battery_Info!$R$4:$R$9,MATCH(BL22,DataTab_LCR_Battery_Info!$Q$4:$Q$9,0))+INDEX(DataTab_LCR_Battery_Info!$T$4:$T$5,MATCH(BM22,DataTab_LCR_Battery_Info!$S$4:$S$5,0)),"1.4")</f>
        <v>4</v>
      </c>
      <c r="BP22">
        <f t="shared" si="9"/>
        <v>86.458333333333329</v>
      </c>
      <c r="BQ22">
        <f t="shared" si="10"/>
        <v>0</v>
      </c>
    </row>
    <row r="23" spans="3:69" x14ac:dyDescent="0.35">
      <c r="C23" s="53" t="s">
        <v>128</v>
      </c>
      <c r="D23" s="53" t="s">
        <v>128</v>
      </c>
      <c r="E23" s="53" t="s">
        <v>128</v>
      </c>
      <c r="F23" s="15" t="s">
        <v>230</v>
      </c>
      <c r="G23" s="15" t="s">
        <v>231</v>
      </c>
      <c r="H23" s="15">
        <v>48.6</v>
      </c>
      <c r="I23" s="15">
        <v>48.6</v>
      </c>
      <c r="J23" s="15" t="s">
        <v>156</v>
      </c>
      <c r="K23" s="15" t="s">
        <v>232</v>
      </c>
      <c r="L23" s="15" t="s">
        <v>233</v>
      </c>
      <c r="M23" s="15" t="s">
        <v>134</v>
      </c>
      <c r="N23" s="15" t="s">
        <v>167</v>
      </c>
      <c r="O23" s="16">
        <v>37055</v>
      </c>
      <c r="P23" s="17" t="s">
        <v>234</v>
      </c>
      <c r="Q23" s="18">
        <v>115</v>
      </c>
      <c r="R23" s="19">
        <v>56185</v>
      </c>
      <c r="S23" s="20">
        <v>18429</v>
      </c>
      <c r="T23" s="21">
        <v>0</v>
      </c>
      <c r="U23" s="21">
        <v>191132</v>
      </c>
      <c r="V23" s="21">
        <v>191132</v>
      </c>
      <c r="W23" s="21">
        <v>0</v>
      </c>
      <c r="X23" s="21">
        <v>5.6215500000000002E-2</v>
      </c>
      <c r="Y23" s="21">
        <v>259.34084000000001</v>
      </c>
      <c r="Z23" s="21">
        <v>11181.1439608044</v>
      </c>
      <c r="AA23" s="21">
        <v>2.9411872423246763E-7</v>
      </c>
      <c r="AB23" s="21">
        <v>1.3568677144591174E-3</v>
      </c>
      <c r="AC23" s="21">
        <v>5.8499591699999999E-2</v>
      </c>
      <c r="AD23" s="21">
        <v>10.371262683813555</v>
      </c>
      <c r="AE23" s="21">
        <v>3.050382549243041E-6</v>
      </c>
      <c r="AF23" s="21">
        <v>1.407243149384123E-2</v>
      </c>
      <c r="AG23" s="22">
        <v>0.60671463241653911</v>
      </c>
      <c r="AH23" s="23" t="s">
        <v>235</v>
      </c>
      <c r="AI23" s="24" t="s">
        <v>236</v>
      </c>
      <c r="AJ23" s="24" t="s">
        <v>237</v>
      </c>
      <c r="AK23" s="24">
        <v>49.600000000000016</v>
      </c>
      <c r="AL23" s="24">
        <v>48</v>
      </c>
      <c r="AM23" s="24">
        <v>48</v>
      </c>
      <c r="AN23" s="25">
        <f t="shared" si="0"/>
        <v>4.2414659743703037E-2</v>
      </c>
      <c r="AO23" s="26">
        <v>3</v>
      </c>
      <c r="AP23" s="26"/>
      <c r="AQ23" s="36">
        <v>2</v>
      </c>
      <c r="AR23" s="26"/>
      <c r="AS23" s="28">
        <v>34.57260273972603</v>
      </c>
      <c r="AT23" s="28">
        <v>38.575342465753423</v>
      </c>
      <c r="AU23" s="35">
        <v>3</v>
      </c>
      <c r="AV23" s="29" t="s">
        <v>140</v>
      </c>
      <c r="AW23" s="30" t="s">
        <v>186</v>
      </c>
      <c r="AX23" s="30" t="s">
        <v>238</v>
      </c>
      <c r="AY23" s="30" t="s">
        <v>142</v>
      </c>
      <c r="AZ23" s="30" t="s">
        <v>143</v>
      </c>
      <c r="BA23" s="35">
        <f t="shared" si="1"/>
        <v>4</v>
      </c>
      <c r="BB23" s="30">
        <f>IFERROR(INDEX(DataTab_LCR_Battery_Info!$M$3:$M$12,MATCH(AW23,DataTab_LCR_Battery_Info!$L$3:$L$12,0)),"CAISO_System")</f>
        <v>793</v>
      </c>
      <c r="BC23" s="31" t="str">
        <f t="shared" si="2"/>
        <v>High</v>
      </c>
      <c r="BD23" t="s">
        <v>171</v>
      </c>
      <c r="BE23" s="32">
        <v>0.293849970939</v>
      </c>
      <c r="BF23" s="35">
        <f t="shared" si="3"/>
        <v>3</v>
      </c>
      <c r="BG23" s="33">
        <f t="shared" si="4"/>
        <v>28.144862987682458</v>
      </c>
      <c r="BH23">
        <f t="shared" si="5"/>
        <v>4</v>
      </c>
      <c r="BI23" s="34">
        <f t="shared" si="6"/>
        <v>1.1937547871556928</v>
      </c>
      <c r="BJ23">
        <f t="shared" si="7"/>
        <v>4</v>
      </c>
      <c r="BK23" s="35">
        <v>4</v>
      </c>
      <c r="BL23" t="s">
        <v>146</v>
      </c>
      <c r="BM23" t="s">
        <v>147</v>
      </c>
      <c r="BN23">
        <f t="shared" si="8"/>
        <v>4</v>
      </c>
      <c r="BO23" s="35">
        <f>IFERROR(INDEX(DataTab_LCR_Battery_Info!$R$4:$R$9,MATCH(BL23,DataTab_LCR_Battery_Info!$Q$4:$Q$9,0))+INDEX(DataTab_LCR_Battery_Info!$T$4:$T$5,MATCH(BM23,DataTab_LCR_Battery_Info!$S$4:$S$5,0)),"1.4")</f>
        <v>4</v>
      </c>
      <c r="BP23">
        <f t="shared" si="9"/>
        <v>86.458333333333329</v>
      </c>
      <c r="BQ23">
        <f t="shared" si="10"/>
        <v>0</v>
      </c>
    </row>
    <row r="24" spans="3:69" x14ac:dyDescent="0.35">
      <c r="F24" s="15" t="s">
        <v>239</v>
      </c>
      <c r="G24" s="15" t="s">
        <v>240</v>
      </c>
      <c r="H24" s="15">
        <v>5.75</v>
      </c>
      <c r="I24" s="15">
        <v>5.5</v>
      </c>
      <c r="J24" s="15" t="s">
        <v>131</v>
      </c>
      <c r="K24" s="15" t="s">
        <v>241</v>
      </c>
      <c r="L24" s="15" t="s">
        <v>133</v>
      </c>
      <c r="M24" s="15" t="s">
        <v>134</v>
      </c>
      <c r="N24" s="15" t="s">
        <v>135</v>
      </c>
      <c r="O24" s="16">
        <v>41438</v>
      </c>
      <c r="P24" s="17" t="s">
        <v>242</v>
      </c>
      <c r="Q24" s="18">
        <v>230</v>
      </c>
      <c r="R24" s="19">
        <v>7436</v>
      </c>
      <c r="S24" s="20">
        <v>0</v>
      </c>
      <c r="T24" s="21">
        <v>0</v>
      </c>
      <c r="U24" s="21">
        <v>0</v>
      </c>
      <c r="V24" s="21">
        <v>0</v>
      </c>
      <c r="W24" s="21">
        <v>0</v>
      </c>
      <c r="X24" s="21">
        <v>0</v>
      </c>
      <c r="Y24" s="21">
        <v>0</v>
      </c>
      <c r="Z24" s="21">
        <v>0</v>
      </c>
      <c r="AA24" s="21" t="s">
        <v>145</v>
      </c>
      <c r="AB24" s="21" t="s">
        <v>145</v>
      </c>
      <c r="AC24" s="21" t="s">
        <v>145</v>
      </c>
      <c r="AD24" s="21" t="s">
        <v>145</v>
      </c>
      <c r="AE24" s="21" t="s">
        <v>145</v>
      </c>
      <c r="AF24" s="21" t="s">
        <v>145</v>
      </c>
      <c r="AG24" s="22" t="s">
        <v>145</v>
      </c>
      <c r="AH24" s="23" t="s">
        <v>137</v>
      </c>
      <c r="AI24" s="24" t="s">
        <v>243</v>
      </c>
      <c r="AJ24" s="24" t="s">
        <v>240</v>
      </c>
      <c r="AK24" s="24">
        <v>30</v>
      </c>
      <c r="AL24" s="24">
        <v>11.5</v>
      </c>
      <c r="AM24" s="24">
        <v>11.5</v>
      </c>
      <c r="AN24" s="25">
        <f t="shared" si="0"/>
        <v>0</v>
      </c>
      <c r="AO24" s="26">
        <v>1</v>
      </c>
      <c r="AP24" s="26"/>
      <c r="AQ24" s="36">
        <v>4</v>
      </c>
      <c r="AR24" s="26"/>
      <c r="AS24" s="28">
        <v>22.564383561643837</v>
      </c>
      <c r="AT24" s="28">
        <v>26.567123287671233</v>
      </c>
      <c r="AU24" s="35">
        <v>1</v>
      </c>
      <c r="AV24" s="29" t="s">
        <v>140</v>
      </c>
      <c r="AW24" s="30" t="s">
        <v>193</v>
      </c>
      <c r="AX24" s="30" t="s">
        <v>244</v>
      </c>
      <c r="AY24" s="30" t="s">
        <v>142</v>
      </c>
      <c r="AZ24" s="30" t="s">
        <v>143</v>
      </c>
      <c r="BA24" s="35">
        <f t="shared" si="1"/>
        <v>4</v>
      </c>
      <c r="BB24" s="30">
        <f>IFERROR(INDEX(DataTab_LCR_Battery_Info!$M$3:$M$12,MATCH(AW24,DataTab_LCR_Battery_Info!$L$3:$L$12,0)),"CAISO_System")</f>
        <v>1141</v>
      </c>
      <c r="BC24" s="31" t="str">
        <f t="shared" si="2"/>
        <v>High</v>
      </c>
      <c r="BD24" t="s">
        <v>144</v>
      </c>
      <c r="BE24" s="32" t="s">
        <v>145</v>
      </c>
      <c r="BF24" s="35">
        <f t="shared" si="3"/>
        <v>4</v>
      </c>
      <c r="BG24" s="33" t="str">
        <f t="shared" si="4"/>
        <v>Not Available</v>
      </c>
      <c r="BH24">
        <f t="shared" si="5"/>
        <v>2.4</v>
      </c>
      <c r="BI24" s="34" t="str">
        <f t="shared" si="6"/>
        <v>Not Available</v>
      </c>
      <c r="BJ24">
        <v>2.5</v>
      </c>
      <c r="BK24" s="35">
        <v>2.5</v>
      </c>
      <c r="BL24" t="s">
        <v>146</v>
      </c>
      <c r="BM24" t="s">
        <v>147</v>
      </c>
      <c r="BN24">
        <f t="shared" si="8"/>
        <v>4</v>
      </c>
      <c r="BO24" s="35">
        <f>IFERROR(INDEX(DataTab_LCR_Battery_Info!$R$4:$R$9,MATCH(BL24,DataTab_LCR_Battery_Info!$Q$4:$Q$9,0))+INDEX(DataTab_LCR_Battery_Info!$T$4:$T$5,MATCH(BM24,DataTab_LCR_Battery_Info!$S$4:$S$5,0)),"1.4")</f>
        <v>4</v>
      </c>
      <c r="BP24">
        <f t="shared" si="9"/>
        <v>84.375</v>
      </c>
      <c r="BQ24">
        <f t="shared" si="10"/>
        <v>1</v>
      </c>
    </row>
    <row r="25" spans="3:69" x14ac:dyDescent="0.35">
      <c r="F25" s="15" t="s">
        <v>245</v>
      </c>
      <c r="G25" s="15" t="s">
        <v>246</v>
      </c>
      <c r="H25" s="15">
        <v>48.3</v>
      </c>
      <c r="I25" s="15">
        <v>48.3</v>
      </c>
      <c r="J25" s="15" t="s">
        <v>156</v>
      </c>
      <c r="K25" s="15" t="s">
        <v>247</v>
      </c>
      <c r="L25" s="15" t="s">
        <v>206</v>
      </c>
      <c r="M25" s="15" t="s">
        <v>134</v>
      </c>
      <c r="N25" s="15" t="s">
        <v>167</v>
      </c>
      <c r="O25" s="16">
        <v>42887</v>
      </c>
      <c r="P25" s="17" t="s">
        <v>248</v>
      </c>
      <c r="Q25" s="18">
        <v>115</v>
      </c>
      <c r="R25" s="19">
        <v>57564</v>
      </c>
      <c r="S25" s="20">
        <v>176139</v>
      </c>
      <c r="T25" s="21">
        <v>0</v>
      </c>
      <c r="U25" s="21">
        <v>1232505</v>
      </c>
      <c r="V25" s="21">
        <v>1232505</v>
      </c>
      <c r="W25" s="21">
        <v>0</v>
      </c>
      <c r="X25" s="21">
        <v>0.379</v>
      </c>
      <c r="Y25" s="21">
        <v>9.7050000000000001</v>
      </c>
      <c r="Z25" s="21">
        <v>72101.039268208493</v>
      </c>
      <c r="AA25" s="21">
        <v>3.0750382351390057E-7</v>
      </c>
      <c r="AB25" s="21">
        <v>7.8742074068665036E-6</v>
      </c>
      <c r="AC25" s="21">
        <v>5.8499591699999992E-2</v>
      </c>
      <c r="AD25" s="21">
        <v>6.9973430075111134</v>
      </c>
      <c r="AE25" s="21">
        <v>2.1517097292479237E-6</v>
      </c>
      <c r="AF25" s="21">
        <v>5.5098530138129549E-5</v>
      </c>
      <c r="AG25" s="22">
        <v>0.40934170892425009</v>
      </c>
      <c r="AH25" s="23" t="s">
        <v>208</v>
      </c>
      <c r="AI25" s="24" t="s">
        <v>209</v>
      </c>
      <c r="AJ25" s="24" t="s">
        <v>247</v>
      </c>
      <c r="AK25" s="24">
        <v>61.5</v>
      </c>
      <c r="AL25" s="24">
        <v>48.08</v>
      </c>
      <c r="AM25" s="24">
        <v>48.08</v>
      </c>
      <c r="AN25" s="25">
        <f t="shared" si="0"/>
        <v>0.32694620781824257</v>
      </c>
      <c r="AO25" s="26">
        <v>3</v>
      </c>
      <c r="AP25" s="26"/>
      <c r="AQ25" s="36">
        <v>2</v>
      </c>
      <c r="AR25" s="26"/>
      <c r="AS25" s="28">
        <v>18.594520547945205</v>
      </c>
      <c r="AT25" s="28">
        <v>22.597260273972601</v>
      </c>
      <c r="AU25" s="35">
        <v>1</v>
      </c>
      <c r="AV25" s="29" t="s">
        <v>140</v>
      </c>
      <c r="AW25" s="30" t="s">
        <v>186</v>
      </c>
      <c r="AX25" s="30" t="s">
        <v>249</v>
      </c>
      <c r="AY25" s="30" t="s">
        <v>142</v>
      </c>
      <c r="AZ25" s="30" t="s">
        <v>143</v>
      </c>
      <c r="BA25" s="35">
        <f t="shared" si="1"/>
        <v>4</v>
      </c>
      <c r="BB25" s="30">
        <f>IFERROR(INDEX(DataTab_LCR_Battery_Info!$M$3:$M$12,MATCH(AW25,DataTab_LCR_Battery_Info!$L$3:$L$12,0)),"CAISO_System")</f>
        <v>793</v>
      </c>
      <c r="BC25" s="31" t="str">
        <f t="shared" si="2"/>
        <v>High</v>
      </c>
      <c r="BD25" t="s">
        <v>144</v>
      </c>
      <c r="BE25" s="32" t="s">
        <v>145</v>
      </c>
      <c r="BF25" s="35">
        <f t="shared" si="3"/>
        <v>4</v>
      </c>
      <c r="BG25" s="33">
        <f t="shared" si="4"/>
        <v>0.1101970602762591</v>
      </c>
      <c r="BH25">
        <f t="shared" si="5"/>
        <v>2</v>
      </c>
      <c r="BI25" s="34">
        <f t="shared" si="6"/>
        <v>3.6028510970041214E-2</v>
      </c>
      <c r="BJ25">
        <f t="shared" ref="BJ25:BJ53" si="11">IF(BI25="Not Available",2.4,IF(BI25&gt;_xlfn.QUARTILE.INC($BI$5:$BI$168,3),4,IF(BI25&gt;_xlfn.QUARTILE.INC($BI$5:$BI$168,2),3,IF(BI25&gt;_xlfn.QUARTILE.INC($BI$5:$BI$168,1),2,1))))</f>
        <v>3</v>
      </c>
      <c r="BK25" s="35">
        <v>4</v>
      </c>
      <c r="BL25" t="s">
        <v>146</v>
      </c>
      <c r="BM25" t="s">
        <v>147</v>
      </c>
      <c r="BN25">
        <f t="shared" si="8"/>
        <v>4</v>
      </c>
      <c r="BO25" s="35">
        <f>IFERROR(INDEX(DataTab_LCR_Battery_Info!$R$4:$R$9,MATCH(BL25,DataTab_LCR_Battery_Info!$Q$4:$Q$9,0))+INDEX(DataTab_LCR_Battery_Info!$T$4:$T$5,MATCH(BM25,DataTab_LCR_Battery_Info!$S$4:$S$5,0)),"1.4")</f>
        <v>4</v>
      </c>
      <c r="BP25">
        <f t="shared" si="9"/>
        <v>84.375</v>
      </c>
      <c r="BQ25">
        <f t="shared" si="10"/>
        <v>1</v>
      </c>
    </row>
    <row r="26" spans="3:69" x14ac:dyDescent="0.35">
      <c r="C26" s="53" t="s">
        <v>128</v>
      </c>
      <c r="D26" s="53" t="s">
        <v>128</v>
      </c>
      <c r="E26" s="53" t="s">
        <v>128</v>
      </c>
      <c r="F26" s="15" t="s">
        <v>250</v>
      </c>
      <c r="G26" s="15" t="s">
        <v>251</v>
      </c>
      <c r="H26" s="15">
        <v>551.70000000000005</v>
      </c>
      <c r="I26" s="15"/>
      <c r="J26" s="15" t="s">
        <v>156</v>
      </c>
      <c r="K26" s="15" t="s">
        <v>252</v>
      </c>
      <c r="L26" s="15" t="s">
        <v>206</v>
      </c>
      <c r="M26" s="15" t="s">
        <v>134</v>
      </c>
      <c r="N26" s="15" t="s">
        <v>167</v>
      </c>
      <c r="O26" s="16">
        <v>37826</v>
      </c>
      <c r="P26" s="17" t="s">
        <v>253</v>
      </c>
      <c r="Q26" s="18">
        <v>230</v>
      </c>
      <c r="R26" s="19">
        <v>55400</v>
      </c>
      <c r="S26" s="20">
        <v>3797551</v>
      </c>
      <c r="T26" s="21">
        <v>1351841</v>
      </c>
      <c r="U26" s="21">
        <v>27124965</v>
      </c>
      <c r="V26" s="21">
        <v>24621555</v>
      </c>
      <c r="W26" s="21">
        <v>2503410</v>
      </c>
      <c r="X26" s="21">
        <v>7.1340000000000003</v>
      </c>
      <c r="Y26" s="21">
        <v>63.222999999999999</v>
      </c>
      <c r="Z26" s="21">
        <v>1586799.3773767829</v>
      </c>
      <c r="AA26" s="21">
        <v>2.6300494765615366E-7</v>
      </c>
      <c r="AB26" s="21">
        <v>2.3308048508081023E-6</v>
      </c>
      <c r="AC26" s="21">
        <v>5.8499591699999721E-2</v>
      </c>
      <c r="AD26" s="21">
        <v>6.483535046665601</v>
      </c>
      <c r="AE26" s="21">
        <v>1.7052017955751242E-6</v>
      </c>
      <c r="AF26" s="21">
        <v>1.5111854937152519E-5</v>
      </c>
      <c r="AG26" s="22">
        <v>0.37928415300257629</v>
      </c>
      <c r="AH26" s="23" t="s">
        <v>254</v>
      </c>
      <c r="AI26" s="24" t="s">
        <v>209</v>
      </c>
      <c r="AJ26" s="24" t="s">
        <v>255</v>
      </c>
      <c r="AK26" s="24">
        <v>623</v>
      </c>
      <c r="AL26" s="24">
        <v>380</v>
      </c>
      <c r="AM26" s="24">
        <v>380</v>
      </c>
      <c r="AN26" s="25">
        <f t="shared" si="0"/>
        <v>0.69584331962737378</v>
      </c>
      <c r="AO26" s="26">
        <v>4</v>
      </c>
      <c r="AP26" s="26"/>
      <c r="AQ26" s="36">
        <v>1</v>
      </c>
      <c r="AR26" s="26"/>
      <c r="AS26" s="28">
        <v>32.460273972602742</v>
      </c>
      <c r="AT26" s="28">
        <v>36.463013698630135</v>
      </c>
      <c r="AU26" s="35">
        <v>3</v>
      </c>
      <c r="AV26" s="29" t="s">
        <v>142</v>
      </c>
      <c r="AW26" s="30" t="s">
        <v>163</v>
      </c>
      <c r="AX26" s="30" t="s">
        <v>163</v>
      </c>
      <c r="AY26" s="30" t="s">
        <v>142</v>
      </c>
      <c r="AZ26" s="30" t="s">
        <v>143</v>
      </c>
      <c r="BA26" s="35">
        <f t="shared" si="1"/>
        <v>4</v>
      </c>
      <c r="BB26" s="30" t="str">
        <f>IFERROR(INDEX(DataTab_LCR_Battery_Info!$M$3:$M$12,MATCH(AW26,DataTab_LCR_Battery_Info!$L$3:$L$12,0)),"CAISO_System")</f>
        <v>CAISO_System</v>
      </c>
      <c r="BC26" s="31" t="str">
        <f t="shared" si="2"/>
        <v>High</v>
      </c>
      <c r="BD26" t="s">
        <v>144</v>
      </c>
      <c r="BE26" s="32" t="s">
        <v>145</v>
      </c>
      <c r="BF26" s="35">
        <f t="shared" si="3"/>
        <v>4</v>
      </c>
      <c r="BG26" s="33">
        <f t="shared" si="4"/>
        <v>3.0223709874305039E-2</v>
      </c>
      <c r="BH26">
        <f t="shared" si="5"/>
        <v>1</v>
      </c>
      <c r="BI26" s="34">
        <f t="shared" si="6"/>
        <v>2.1030966610391055E-2</v>
      </c>
      <c r="BJ26">
        <f t="shared" si="11"/>
        <v>3</v>
      </c>
      <c r="BK26" s="35">
        <v>3</v>
      </c>
      <c r="BL26" t="s">
        <v>146</v>
      </c>
      <c r="BM26" t="s">
        <v>147</v>
      </c>
      <c r="BN26">
        <f t="shared" si="8"/>
        <v>4</v>
      </c>
      <c r="BO26" s="35">
        <f>IFERROR(INDEX(DataTab_LCR_Battery_Info!$R$4:$R$9,MATCH(BL26,DataTab_LCR_Battery_Info!$Q$4:$Q$9,0))+INDEX(DataTab_LCR_Battery_Info!$T$4:$T$5,MATCH(BM26,DataTab_LCR_Battery_Info!$S$4:$S$5,0)),"1.4")</f>
        <v>4</v>
      </c>
      <c r="BP26">
        <f t="shared" si="9"/>
        <v>83.333333333333329</v>
      </c>
      <c r="BQ26">
        <f t="shared" si="10"/>
        <v>0</v>
      </c>
    </row>
    <row r="27" spans="3:69" x14ac:dyDescent="0.35">
      <c r="D27" s="53" t="s">
        <v>128</v>
      </c>
      <c r="E27" s="53" t="s">
        <v>128</v>
      </c>
      <c r="F27" s="15" t="s">
        <v>256</v>
      </c>
      <c r="G27" s="15" t="s">
        <v>257</v>
      </c>
      <c r="H27" s="15">
        <v>22.13</v>
      </c>
      <c r="I27" s="15">
        <v>30.6</v>
      </c>
      <c r="J27" s="15" t="s">
        <v>131</v>
      </c>
      <c r="K27" s="15" t="s">
        <v>258</v>
      </c>
      <c r="L27" s="15" t="s">
        <v>158</v>
      </c>
      <c r="M27" s="15" t="s">
        <v>134</v>
      </c>
      <c r="N27" s="15" t="s">
        <v>135</v>
      </c>
      <c r="O27" s="16">
        <v>27760</v>
      </c>
      <c r="P27" s="17" t="s">
        <v>259</v>
      </c>
      <c r="Q27" s="18">
        <v>230</v>
      </c>
      <c r="R27" s="19">
        <v>422</v>
      </c>
      <c r="S27" s="20">
        <v>107233.32</v>
      </c>
      <c r="T27" s="21">
        <v>0</v>
      </c>
      <c r="U27" s="21">
        <v>1166292</v>
      </c>
      <c r="V27" s="21">
        <v>1166292</v>
      </c>
      <c r="W27" s="21">
        <v>0</v>
      </c>
      <c r="X27" s="21">
        <v>0.23499999999999999</v>
      </c>
      <c r="Y27" s="21">
        <v>7.3209999999999997</v>
      </c>
      <c r="Z27" s="21">
        <v>68227.60580297641</v>
      </c>
      <c r="AA27" s="21">
        <v>2.0149327955606312E-7</v>
      </c>
      <c r="AB27" s="21">
        <v>6.2771587218295242E-6</v>
      </c>
      <c r="AC27" s="21">
        <v>5.8499591700000006E-2</v>
      </c>
      <c r="AD27" s="21">
        <v>10.876208999217781</v>
      </c>
      <c r="AE27" s="21">
        <v>2.191483020389558E-6</v>
      </c>
      <c r="AF27" s="21">
        <v>6.8271690179880652E-5</v>
      </c>
      <c r="AG27" s="22">
        <v>0.63625378569810587</v>
      </c>
      <c r="AH27" s="23" t="s">
        <v>208</v>
      </c>
      <c r="AI27" s="24" t="s">
        <v>138</v>
      </c>
      <c r="AJ27" s="24" t="s">
        <v>260</v>
      </c>
      <c r="AK27" s="24">
        <v>265.60000000000002</v>
      </c>
      <c r="AL27" s="24">
        <v>196.62</v>
      </c>
      <c r="AM27" s="24">
        <v>196.62</v>
      </c>
      <c r="AN27" s="25">
        <f t="shared" si="0"/>
        <v>4.6089030780656876E-2</v>
      </c>
      <c r="AO27" s="26">
        <v>1</v>
      </c>
      <c r="AP27" s="26"/>
      <c r="AQ27" s="36">
        <v>4</v>
      </c>
      <c r="AR27" s="26"/>
      <c r="AS27" s="28">
        <v>60.038356164383565</v>
      </c>
      <c r="AT27" s="28">
        <v>64.041095890410958</v>
      </c>
      <c r="AU27" s="35">
        <v>4</v>
      </c>
      <c r="AV27" s="29" t="s">
        <v>140</v>
      </c>
      <c r="AW27" s="30" t="s">
        <v>193</v>
      </c>
      <c r="AX27" s="30" t="s">
        <v>244</v>
      </c>
      <c r="AY27" s="30" t="s">
        <v>142</v>
      </c>
      <c r="AZ27" s="30" t="s">
        <v>143</v>
      </c>
      <c r="BA27" s="35">
        <f t="shared" si="1"/>
        <v>4</v>
      </c>
      <c r="BB27" s="30">
        <f>IFERROR(INDEX(DataTab_LCR_Battery_Info!$M$3:$M$12,MATCH(AW27,DataTab_LCR_Battery_Info!$L$3:$L$12,0)),"CAISO_System")</f>
        <v>1141</v>
      </c>
      <c r="BC27" s="31" t="str">
        <f t="shared" si="2"/>
        <v>High</v>
      </c>
      <c r="BD27" t="s">
        <v>171</v>
      </c>
      <c r="BE27" s="32">
        <v>1.8629610744780001</v>
      </c>
      <c r="BF27" s="35">
        <f t="shared" si="3"/>
        <v>3</v>
      </c>
      <c r="BG27" s="33">
        <f t="shared" si="4"/>
        <v>0.1365433803597613</v>
      </c>
      <c r="BH27">
        <f t="shared" si="5"/>
        <v>2</v>
      </c>
      <c r="BI27" s="34">
        <f t="shared" si="6"/>
        <v>6.2931520602959781E-3</v>
      </c>
      <c r="BJ27">
        <f t="shared" si="11"/>
        <v>2</v>
      </c>
      <c r="BK27" s="35">
        <v>1</v>
      </c>
      <c r="BL27" t="s">
        <v>146</v>
      </c>
      <c r="BM27" t="s">
        <v>147</v>
      </c>
      <c r="BN27">
        <f t="shared" si="8"/>
        <v>4</v>
      </c>
      <c r="BO27" s="35">
        <f>IFERROR(INDEX(DataTab_LCR_Battery_Info!$R$4:$R$9,MATCH(BL27,DataTab_LCR_Battery_Info!$Q$4:$Q$9,0))+INDEX(DataTab_LCR_Battery_Info!$T$4:$T$5,MATCH(BM27,DataTab_LCR_Battery_Info!$S$4:$S$5,0)),"1.4")</f>
        <v>4</v>
      </c>
      <c r="BP27">
        <f t="shared" si="9"/>
        <v>83.333333333333329</v>
      </c>
      <c r="BQ27">
        <f t="shared" si="10"/>
        <v>0</v>
      </c>
    </row>
    <row r="28" spans="3:69" x14ac:dyDescent="0.35">
      <c r="D28" s="53" t="s">
        <v>128</v>
      </c>
      <c r="E28" s="53" t="s">
        <v>128</v>
      </c>
      <c r="F28" s="15" t="s">
        <v>261</v>
      </c>
      <c r="G28" s="15" t="s">
        <v>262</v>
      </c>
      <c r="H28" s="15">
        <v>22.38</v>
      </c>
      <c r="I28" s="15">
        <v>30.6</v>
      </c>
      <c r="J28" s="15" t="s">
        <v>131</v>
      </c>
      <c r="K28" s="15" t="s">
        <v>258</v>
      </c>
      <c r="L28" s="15" t="s">
        <v>158</v>
      </c>
      <c r="M28" s="15" t="s">
        <v>134</v>
      </c>
      <c r="N28" s="15" t="s">
        <v>135</v>
      </c>
      <c r="O28" s="16">
        <v>27760</v>
      </c>
      <c r="P28" s="17" t="s">
        <v>259</v>
      </c>
      <c r="Q28" s="18">
        <v>230</v>
      </c>
      <c r="R28" s="19">
        <v>422</v>
      </c>
      <c r="S28" s="20">
        <v>107233.32</v>
      </c>
      <c r="T28" s="21">
        <v>0</v>
      </c>
      <c r="U28" s="21">
        <v>1166292</v>
      </c>
      <c r="V28" s="21">
        <v>1166292</v>
      </c>
      <c r="W28" s="21">
        <v>0</v>
      </c>
      <c r="X28" s="21">
        <v>0.23499999999999999</v>
      </c>
      <c r="Y28" s="21">
        <v>7.3209999999999997</v>
      </c>
      <c r="Z28" s="21">
        <v>68227.60580297641</v>
      </c>
      <c r="AA28" s="21">
        <v>2.0149327955606312E-7</v>
      </c>
      <c r="AB28" s="21">
        <v>6.2771587218295242E-6</v>
      </c>
      <c r="AC28" s="21">
        <v>5.8499591700000006E-2</v>
      </c>
      <c r="AD28" s="21">
        <v>10.876208999217781</v>
      </c>
      <c r="AE28" s="21">
        <v>2.191483020389558E-6</v>
      </c>
      <c r="AF28" s="21">
        <v>6.8271690179880652E-5</v>
      </c>
      <c r="AG28" s="22">
        <v>0.63625378569810587</v>
      </c>
      <c r="AH28" s="23" t="s">
        <v>208</v>
      </c>
      <c r="AI28" s="24" t="s">
        <v>138</v>
      </c>
      <c r="AJ28" s="24" t="s">
        <v>260</v>
      </c>
      <c r="AK28" s="24">
        <v>265.60000000000002</v>
      </c>
      <c r="AL28" s="24">
        <v>196.62</v>
      </c>
      <c r="AM28" s="24">
        <v>196.62</v>
      </c>
      <c r="AN28" s="25">
        <f t="shared" si="0"/>
        <v>4.6089030780656876E-2</v>
      </c>
      <c r="AO28" s="26">
        <v>1</v>
      </c>
      <c r="AP28" s="26"/>
      <c r="AQ28" s="36">
        <v>4</v>
      </c>
      <c r="AR28" s="26"/>
      <c r="AS28" s="28">
        <v>60.038356164383565</v>
      </c>
      <c r="AT28" s="28">
        <v>64.041095890410958</v>
      </c>
      <c r="AU28" s="35">
        <v>4</v>
      </c>
      <c r="AV28" s="29" t="s">
        <v>140</v>
      </c>
      <c r="AW28" s="30" t="s">
        <v>193</v>
      </c>
      <c r="AX28" s="30" t="s">
        <v>244</v>
      </c>
      <c r="AY28" s="30" t="s">
        <v>142</v>
      </c>
      <c r="AZ28" s="30" t="s">
        <v>143</v>
      </c>
      <c r="BA28" s="35">
        <f t="shared" si="1"/>
        <v>4</v>
      </c>
      <c r="BB28" s="30">
        <f>IFERROR(INDEX(DataTab_LCR_Battery_Info!$M$3:$M$12,MATCH(AW28,DataTab_LCR_Battery_Info!$L$3:$L$12,0)),"CAISO_System")</f>
        <v>1141</v>
      </c>
      <c r="BC28" s="31" t="str">
        <f t="shared" si="2"/>
        <v>High</v>
      </c>
      <c r="BD28" t="s">
        <v>171</v>
      </c>
      <c r="BE28" s="32">
        <v>1.8629610744780001</v>
      </c>
      <c r="BF28" s="35">
        <f t="shared" si="3"/>
        <v>3</v>
      </c>
      <c r="BG28" s="33">
        <f t="shared" si="4"/>
        <v>0.1365433803597613</v>
      </c>
      <c r="BH28">
        <f t="shared" si="5"/>
        <v>2</v>
      </c>
      <c r="BI28" s="34">
        <f t="shared" si="6"/>
        <v>6.2931520602959781E-3</v>
      </c>
      <c r="BJ28">
        <f t="shared" si="11"/>
        <v>2</v>
      </c>
      <c r="BK28" s="35">
        <v>1</v>
      </c>
      <c r="BL28" t="s">
        <v>146</v>
      </c>
      <c r="BM28" t="s">
        <v>147</v>
      </c>
      <c r="BN28">
        <f t="shared" si="8"/>
        <v>4</v>
      </c>
      <c r="BO28" s="35">
        <f>IFERROR(INDEX(DataTab_LCR_Battery_Info!$R$4:$R$9,MATCH(BL28,DataTab_LCR_Battery_Info!$Q$4:$Q$9,0))+INDEX(DataTab_LCR_Battery_Info!$T$4:$T$5,MATCH(BM28,DataTab_LCR_Battery_Info!$S$4:$S$5,0)),"1.4")</f>
        <v>4</v>
      </c>
      <c r="BP28">
        <f t="shared" si="9"/>
        <v>83.333333333333329</v>
      </c>
      <c r="BQ28">
        <f t="shared" si="10"/>
        <v>0</v>
      </c>
    </row>
    <row r="29" spans="3:69" x14ac:dyDescent="0.35">
      <c r="D29" s="53" t="s">
        <v>128</v>
      </c>
      <c r="E29" s="53" t="s">
        <v>128</v>
      </c>
      <c r="F29" s="15" t="s">
        <v>263</v>
      </c>
      <c r="G29" s="15" t="s">
        <v>264</v>
      </c>
      <c r="H29" s="15">
        <v>119.91</v>
      </c>
      <c r="I29" s="15"/>
      <c r="J29" s="15" t="s">
        <v>156</v>
      </c>
      <c r="K29" s="15" t="s">
        <v>265</v>
      </c>
      <c r="L29" s="15" t="s">
        <v>158</v>
      </c>
      <c r="M29" s="15" t="s">
        <v>134</v>
      </c>
      <c r="N29" s="15" t="s">
        <v>167</v>
      </c>
      <c r="O29" s="16">
        <v>39936</v>
      </c>
      <c r="P29" s="17" t="s">
        <v>185</v>
      </c>
      <c r="Q29" s="18">
        <v>230</v>
      </c>
      <c r="R29" s="19">
        <v>56639</v>
      </c>
      <c r="S29" s="20">
        <v>49354</v>
      </c>
      <c r="T29" s="21">
        <v>0</v>
      </c>
      <c r="U29" s="21">
        <v>543937</v>
      </c>
      <c r="V29" s="21">
        <v>543937</v>
      </c>
      <c r="W29" s="21">
        <v>0</v>
      </c>
      <c r="X29" s="21">
        <v>0.16900000000000001</v>
      </c>
      <c r="Y29" s="21">
        <v>5.2380000000000004</v>
      </c>
      <c r="Z29" s="21">
        <v>31820.092410522899</v>
      </c>
      <c r="AA29" s="21">
        <v>3.1069774624634839E-7</v>
      </c>
      <c r="AB29" s="21">
        <v>9.6297916854341594E-6</v>
      </c>
      <c r="AC29" s="21">
        <v>5.8499591699999999E-2</v>
      </c>
      <c r="AD29" s="21">
        <v>11.021133038862098</v>
      </c>
      <c r="AE29" s="21">
        <v>3.4242411962556228E-6</v>
      </c>
      <c r="AF29" s="21">
        <v>1.0613121530169794E-4</v>
      </c>
      <c r="AG29" s="22">
        <v>0.64473178284481292</v>
      </c>
      <c r="AH29" s="23" t="s">
        <v>137</v>
      </c>
      <c r="AI29" s="24" t="s">
        <v>138</v>
      </c>
      <c r="AJ29" s="24" t="s">
        <v>266</v>
      </c>
      <c r="AK29" s="24">
        <v>139.80000000000001</v>
      </c>
      <c r="AL29" s="24">
        <v>108.35</v>
      </c>
      <c r="AM29" s="24">
        <v>110.52</v>
      </c>
      <c r="AN29" s="25">
        <f t="shared" si="0"/>
        <v>4.0300559834336072E-2</v>
      </c>
      <c r="AO29" s="26">
        <v>3</v>
      </c>
      <c r="AP29" s="26"/>
      <c r="AQ29" s="36">
        <v>3</v>
      </c>
      <c r="AR29" s="26"/>
      <c r="AS29" s="28">
        <v>26.67945205479452</v>
      </c>
      <c r="AT29" s="28">
        <v>30.682191780821917</v>
      </c>
      <c r="AU29" s="35">
        <v>2</v>
      </c>
      <c r="AV29" s="29" t="s">
        <v>140</v>
      </c>
      <c r="AW29" s="30" t="s">
        <v>186</v>
      </c>
      <c r="AX29" s="30" t="s">
        <v>267</v>
      </c>
      <c r="AY29" s="30" t="s">
        <v>142</v>
      </c>
      <c r="AZ29" s="30" t="s">
        <v>143</v>
      </c>
      <c r="BA29" s="35">
        <f t="shared" si="1"/>
        <v>4</v>
      </c>
      <c r="BB29" s="30">
        <f>IFERROR(INDEX(DataTab_LCR_Battery_Info!$M$3:$M$12,MATCH(AW29,DataTab_LCR_Battery_Info!$L$3:$L$12,0)),"CAISO_System")</f>
        <v>793</v>
      </c>
      <c r="BC29" s="31" t="str">
        <f t="shared" si="2"/>
        <v>High</v>
      </c>
      <c r="BD29" t="s">
        <v>144</v>
      </c>
      <c r="BE29" s="32" t="s">
        <v>145</v>
      </c>
      <c r="BF29" s="35">
        <f t="shared" si="3"/>
        <v>4</v>
      </c>
      <c r="BG29" s="33">
        <f t="shared" si="4"/>
        <v>0.21226243060339589</v>
      </c>
      <c r="BH29">
        <f t="shared" si="5"/>
        <v>3</v>
      </c>
      <c r="BI29" s="34">
        <f t="shared" si="6"/>
        <v>8.5542947851137644E-3</v>
      </c>
      <c r="BJ29">
        <f t="shared" si="11"/>
        <v>2</v>
      </c>
      <c r="BK29" s="35">
        <v>2</v>
      </c>
      <c r="BL29" t="s">
        <v>146</v>
      </c>
      <c r="BM29" t="s">
        <v>147</v>
      </c>
      <c r="BN29">
        <f t="shared" si="8"/>
        <v>4</v>
      </c>
      <c r="BO29" s="35">
        <f>IFERROR(INDEX(DataTab_LCR_Battery_Info!$R$4:$R$9,MATCH(BL29,DataTab_LCR_Battery_Info!$Q$4:$Q$9,0))+INDEX(DataTab_LCR_Battery_Info!$T$4:$T$5,MATCH(BM29,DataTab_LCR_Battery_Info!$S$4:$S$5,0)),"1.4")</f>
        <v>4</v>
      </c>
      <c r="BP29">
        <f t="shared" si="9"/>
        <v>82.291666666666671</v>
      </c>
      <c r="BQ29">
        <f t="shared" si="10"/>
        <v>0</v>
      </c>
    </row>
    <row r="30" spans="3:69" x14ac:dyDescent="0.35">
      <c r="C30" s="53" t="s">
        <v>128</v>
      </c>
      <c r="D30" s="53" t="s">
        <v>128</v>
      </c>
      <c r="E30" s="53" t="s">
        <v>128</v>
      </c>
      <c r="F30" s="15" t="s">
        <v>268</v>
      </c>
      <c r="G30" s="15" t="s">
        <v>269</v>
      </c>
      <c r="H30" s="15">
        <v>555</v>
      </c>
      <c r="I30" s="15"/>
      <c r="J30" s="15" t="s">
        <v>131</v>
      </c>
      <c r="K30" s="15" t="s">
        <v>270</v>
      </c>
      <c r="L30" s="15" t="s">
        <v>206</v>
      </c>
      <c r="M30" s="15" t="s">
        <v>134</v>
      </c>
      <c r="N30" s="15" t="s">
        <v>135</v>
      </c>
      <c r="O30" s="16">
        <v>38736</v>
      </c>
      <c r="P30" s="17" t="s">
        <v>271</v>
      </c>
      <c r="Q30" s="18">
        <v>230</v>
      </c>
      <c r="R30" s="19">
        <v>358</v>
      </c>
      <c r="S30" s="20">
        <v>2091874.84</v>
      </c>
      <c r="T30" s="21">
        <v>0</v>
      </c>
      <c r="U30" s="21">
        <v>16733883</v>
      </c>
      <c r="V30" s="21">
        <v>16733883</v>
      </c>
      <c r="W30" s="21">
        <v>0</v>
      </c>
      <c r="X30" s="21">
        <v>4.5640000000000001</v>
      </c>
      <c r="Y30" s="21">
        <v>96.326999999999998</v>
      </c>
      <c r="Z30" s="21">
        <v>978925.32305557036</v>
      </c>
      <c r="AA30" s="21">
        <v>2.7274004485390508E-7</v>
      </c>
      <c r="AB30" s="21">
        <v>5.7564045356358715E-6</v>
      </c>
      <c r="AC30" s="21">
        <v>5.8499591699999957E-2</v>
      </c>
      <c r="AD30" s="21">
        <v>7.999466641130403</v>
      </c>
      <c r="AE30" s="21">
        <v>2.1817748905092237E-6</v>
      </c>
      <c r="AF30" s="21">
        <v>4.6048166055670899E-5</v>
      </c>
      <c r="AG30" s="22">
        <v>0.46796553232389865</v>
      </c>
      <c r="AH30" s="23" t="s">
        <v>254</v>
      </c>
      <c r="AI30" s="24" t="s">
        <v>209</v>
      </c>
      <c r="AJ30" s="24" t="s">
        <v>272</v>
      </c>
      <c r="AK30" s="24">
        <v>1036.8</v>
      </c>
      <c r="AL30" s="24">
        <v>1110</v>
      </c>
      <c r="AM30" s="24">
        <v>1110</v>
      </c>
      <c r="AN30" s="25">
        <f t="shared" si="0"/>
        <v>0.23032262511274593</v>
      </c>
      <c r="AO30" s="26">
        <v>2</v>
      </c>
      <c r="AP30" s="26"/>
      <c r="AQ30" s="36">
        <v>3</v>
      </c>
      <c r="AR30" s="26"/>
      <c r="AS30" s="28">
        <v>29.967123287671232</v>
      </c>
      <c r="AT30" s="28">
        <v>33.969863013698628</v>
      </c>
      <c r="AU30" s="35">
        <v>2</v>
      </c>
      <c r="AV30" s="29" t="s">
        <v>140</v>
      </c>
      <c r="AW30" s="30" t="s">
        <v>193</v>
      </c>
      <c r="AX30" s="30" t="s">
        <v>273</v>
      </c>
      <c r="AY30" s="30" t="s">
        <v>142</v>
      </c>
      <c r="AZ30" s="30" t="s">
        <v>143</v>
      </c>
      <c r="BA30" s="35">
        <f t="shared" si="1"/>
        <v>4</v>
      </c>
      <c r="BB30" s="30">
        <f>IFERROR(INDEX(DataTab_LCR_Battery_Info!$M$3:$M$12,MATCH(AW30,DataTab_LCR_Battery_Info!$L$3:$L$12,0)),"CAISO_System")</f>
        <v>1141</v>
      </c>
      <c r="BC30" s="31" t="str">
        <f t="shared" si="2"/>
        <v>High</v>
      </c>
      <c r="BD30" t="s">
        <v>171</v>
      </c>
      <c r="BE30" s="32">
        <v>0.133035920856</v>
      </c>
      <c r="BF30" s="35">
        <f t="shared" si="3"/>
        <v>3</v>
      </c>
      <c r="BG30" s="33">
        <f t="shared" si="4"/>
        <v>9.20963321113418E-2</v>
      </c>
      <c r="BH30">
        <f t="shared" si="5"/>
        <v>1</v>
      </c>
      <c r="BI30" s="34">
        <f t="shared" si="6"/>
        <v>2.1211868975139523E-2</v>
      </c>
      <c r="BJ30">
        <f t="shared" si="11"/>
        <v>3</v>
      </c>
      <c r="BK30" s="35">
        <v>3</v>
      </c>
      <c r="BL30" t="s">
        <v>146</v>
      </c>
      <c r="BM30" t="s">
        <v>147</v>
      </c>
      <c r="BN30">
        <f t="shared" si="8"/>
        <v>4</v>
      </c>
      <c r="BO30" s="35">
        <f>IFERROR(INDEX(DataTab_LCR_Battery_Info!$R$4:$R$9,MATCH(BL30,DataTab_LCR_Battery_Info!$Q$4:$Q$9,0))+INDEX(DataTab_LCR_Battery_Info!$T$4:$T$5,MATCH(BM30,DataTab_LCR_Battery_Info!$S$4:$S$5,0)),"1.4")</f>
        <v>4</v>
      </c>
      <c r="BP30">
        <f t="shared" si="9"/>
        <v>82.291666666666671</v>
      </c>
      <c r="BQ30">
        <f t="shared" si="10"/>
        <v>0</v>
      </c>
    </row>
    <row r="31" spans="3:69" x14ac:dyDescent="0.35">
      <c r="C31" s="53" t="s">
        <v>128</v>
      </c>
      <c r="D31" s="53" t="s">
        <v>128</v>
      </c>
      <c r="E31" s="53" t="s">
        <v>128</v>
      </c>
      <c r="F31" s="15" t="s">
        <v>274</v>
      </c>
      <c r="G31" s="15" t="s">
        <v>275</v>
      </c>
      <c r="H31" s="15">
        <v>586.02</v>
      </c>
      <c r="I31" s="15"/>
      <c r="J31" s="15" t="s">
        <v>156</v>
      </c>
      <c r="K31" s="15" t="s">
        <v>276</v>
      </c>
      <c r="L31" s="15" t="s">
        <v>206</v>
      </c>
      <c r="M31" s="15" t="s">
        <v>134</v>
      </c>
      <c r="N31" s="15" t="s">
        <v>167</v>
      </c>
      <c r="O31" s="16">
        <v>37049</v>
      </c>
      <c r="P31" s="17" t="s">
        <v>277</v>
      </c>
      <c r="Q31" s="18">
        <v>230</v>
      </c>
      <c r="R31" s="19">
        <v>55182</v>
      </c>
      <c r="S31" s="20">
        <v>2671368</v>
      </c>
      <c r="T31" s="21">
        <v>0</v>
      </c>
      <c r="U31" s="21">
        <v>19102277</v>
      </c>
      <c r="V31" s="21">
        <v>19102277</v>
      </c>
      <c r="W31" s="21">
        <v>0</v>
      </c>
      <c r="X31" s="21">
        <v>5.61</v>
      </c>
      <c r="Y31" s="21">
        <v>50.190000000000005</v>
      </c>
      <c r="Z31" s="21">
        <v>1117475.4050402928</v>
      </c>
      <c r="AA31" s="21">
        <v>2.9368226625548359E-7</v>
      </c>
      <c r="AB31" s="21">
        <v>2.6274354622749949E-6</v>
      </c>
      <c r="AC31" s="21">
        <v>5.8499591699999576E-2</v>
      </c>
      <c r="AD31" s="21">
        <v>7.1507471078488622</v>
      </c>
      <c r="AE31" s="21">
        <v>2.1000476160528986E-6</v>
      </c>
      <c r="AF31" s="21">
        <v>1.8788126532922459E-5</v>
      </c>
      <c r="AG31" s="22">
        <v>0.41831578615911125</v>
      </c>
      <c r="AH31" s="23" t="s">
        <v>254</v>
      </c>
      <c r="AI31" s="24" t="s">
        <v>209</v>
      </c>
      <c r="AJ31" s="24" t="s">
        <v>278</v>
      </c>
      <c r="AK31" s="24">
        <v>605.4</v>
      </c>
      <c r="AL31" s="24">
        <v>586.02</v>
      </c>
      <c r="AM31" s="24">
        <v>586.02</v>
      </c>
      <c r="AN31" s="25">
        <f t="shared" si="0"/>
        <v>0.50371768241081405</v>
      </c>
      <c r="AO31" s="26">
        <v>4</v>
      </c>
      <c r="AP31" s="26"/>
      <c r="AQ31" s="36">
        <v>1</v>
      </c>
      <c r="AR31" s="26"/>
      <c r="AS31" s="28">
        <v>34.589041095890408</v>
      </c>
      <c r="AT31" s="28">
        <v>38.591780821917808</v>
      </c>
      <c r="AU31" s="35">
        <v>4</v>
      </c>
      <c r="AV31" s="29" t="s">
        <v>142</v>
      </c>
      <c r="AW31" s="30" t="s">
        <v>163</v>
      </c>
      <c r="AX31" s="30" t="s">
        <v>163</v>
      </c>
      <c r="AY31" s="30" t="s">
        <v>142</v>
      </c>
      <c r="AZ31" s="30" t="s">
        <v>143</v>
      </c>
      <c r="BA31" s="35">
        <f t="shared" si="1"/>
        <v>4</v>
      </c>
      <c r="BB31" s="30" t="str">
        <f>IFERROR(INDEX(DataTab_LCR_Battery_Info!$M$3:$M$12,MATCH(AW31,DataTab_LCR_Battery_Info!$L$3:$L$12,0)),"CAISO_System")</f>
        <v>CAISO_System</v>
      </c>
      <c r="BC31" s="31" t="str">
        <f t="shared" si="2"/>
        <v>High</v>
      </c>
      <c r="BD31" t="s">
        <v>144</v>
      </c>
      <c r="BE31" s="32" t="s">
        <v>145</v>
      </c>
      <c r="BF31" s="35">
        <f t="shared" si="3"/>
        <v>4</v>
      </c>
      <c r="BG31" s="33">
        <f t="shared" si="4"/>
        <v>3.7576253065844917E-2</v>
      </c>
      <c r="BH31">
        <f t="shared" si="5"/>
        <v>1</v>
      </c>
      <c r="BI31" s="34">
        <f t="shared" si="6"/>
        <v>1.8927823108009646E-2</v>
      </c>
      <c r="BJ31">
        <f t="shared" si="11"/>
        <v>3</v>
      </c>
      <c r="BK31" s="35">
        <v>2</v>
      </c>
      <c r="BL31" t="s">
        <v>146</v>
      </c>
      <c r="BM31" t="s">
        <v>147</v>
      </c>
      <c r="BN31">
        <f t="shared" si="8"/>
        <v>4</v>
      </c>
      <c r="BO31" s="35">
        <f>IFERROR(INDEX(DataTab_LCR_Battery_Info!$R$4:$R$9,MATCH(BL31,DataTab_LCR_Battery_Info!$Q$4:$Q$9,0))+INDEX(DataTab_LCR_Battery_Info!$T$4:$T$5,MATCH(BM31,DataTab_LCR_Battery_Info!$S$4:$S$5,0)),"1.4")</f>
        <v>4</v>
      </c>
      <c r="BP31">
        <f t="shared" si="9"/>
        <v>82.291666666666671</v>
      </c>
      <c r="BQ31">
        <f t="shared" si="10"/>
        <v>0</v>
      </c>
    </row>
    <row r="32" spans="3:69" x14ac:dyDescent="0.35">
      <c r="D32" s="53" t="s">
        <v>128</v>
      </c>
      <c r="E32" s="53" t="s">
        <v>128</v>
      </c>
      <c r="F32" s="15" t="s">
        <v>279</v>
      </c>
      <c r="G32" s="15" t="s">
        <v>280</v>
      </c>
      <c r="H32" s="15">
        <v>45.64</v>
      </c>
      <c r="I32" s="15">
        <v>59</v>
      </c>
      <c r="J32" s="15" t="s">
        <v>131</v>
      </c>
      <c r="K32" s="15" t="s">
        <v>281</v>
      </c>
      <c r="L32" s="15" t="s">
        <v>158</v>
      </c>
      <c r="M32" s="15" t="s">
        <v>134</v>
      </c>
      <c r="N32" s="15" t="s">
        <v>135</v>
      </c>
      <c r="O32" s="16">
        <v>39345</v>
      </c>
      <c r="P32" s="17" t="s">
        <v>282</v>
      </c>
      <c r="Q32" s="18">
        <v>500</v>
      </c>
      <c r="R32" s="19">
        <v>56472</v>
      </c>
      <c r="S32" s="20">
        <v>9892</v>
      </c>
      <c r="T32" s="21">
        <v>0</v>
      </c>
      <c r="U32" s="21">
        <v>129335</v>
      </c>
      <c r="V32" s="21">
        <v>129335</v>
      </c>
      <c r="W32" s="21">
        <v>0</v>
      </c>
      <c r="X32" s="21">
        <v>3.5999999999999997E-2</v>
      </c>
      <c r="Y32" s="21">
        <v>0.88</v>
      </c>
      <c r="Z32" s="21">
        <v>7566.0446925195001</v>
      </c>
      <c r="AA32" s="21">
        <v>2.7834692851896234E-7</v>
      </c>
      <c r="AB32" s="21">
        <v>6.8040360304635253E-6</v>
      </c>
      <c r="AC32" s="21">
        <v>5.8499591699999999E-2</v>
      </c>
      <c r="AD32" s="21">
        <v>13.074706833805095</v>
      </c>
      <c r="AE32" s="21">
        <v>3.6393044884755351E-6</v>
      </c>
      <c r="AF32" s="21">
        <v>8.8960776384957547E-5</v>
      </c>
      <c r="AG32" s="22">
        <v>0.76486501137479779</v>
      </c>
      <c r="AH32" s="23" t="s">
        <v>161</v>
      </c>
      <c r="AI32" s="24" t="s">
        <v>138</v>
      </c>
      <c r="AJ32" s="24" t="s">
        <v>280</v>
      </c>
      <c r="AK32" s="24">
        <v>59.8</v>
      </c>
      <c r="AL32" s="24">
        <v>47.39</v>
      </c>
      <c r="AM32" s="24">
        <v>47.39</v>
      </c>
      <c r="AN32" s="25">
        <f t="shared" si="0"/>
        <v>1.888334020555581E-2</v>
      </c>
      <c r="AO32" s="26">
        <v>1</v>
      </c>
      <c r="AP32" s="26"/>
      <c r="AQ32" s="36">
        <v>4</v>
      </c>
      <c r="AR32" s="26"/>
      <c r="AS32" s="28">
        <v>28.298630136986301</v>
      </c>
      <c r="AT32" s="28">
        <v>32.301369863013697</v>
      </c>
      <c r="AU32" s="35">
        <v>2</v>
      </c>
      <c r="AV32" s="29" t="s">
        <v>140</v>
      </c>
      <c r="AW32" s="30" t="s">
        <v>193</v>
      </c>
      <c r="AX32" s="30" t="s">
        <v>194</v>
      </c>
      <c r="AY32" s="30" t="s">
        <v>142</v>
      </c>
      <c r="AZ32" s="30" t="s">
        <v>143</v>
      </c>
      <c r="BA32" s="35">
        <f t="shared" si="1"/>
        <v>4</v>
      </c>
      <c r="BB32" s="30">
        <f>IFERROR(INDEX(DataTab_LCR_Battery_Info!$M$3:$M$12,MATCH(AW32,DataTab_LCR_Battery_Info!$L$3:$L$12,0)),"CAISO_System")</f>
        <v>1141</v>
      </c>
      <c r="BC32" s="31" t="str">
        <f t="shared" si="2"/>
        <v>High</v>
      </c>
      <c r="BD32" t="s">
        <v>144</v>
      </c>
      <c r="BE32" s="32" t="s">
        <v>145</v>
      </c>
      <c r="BF32" s="35">
        <f t="shared" si="3"/>
        <v>4</v>
      </c>
      <c r="BG32" s="33">
        <f t="shared" si="4"/>
        <v>0.17792155276991509</v>
      </c>
      <c r="BH32">
        <f t="shared" si="5"/>
        <v>3</v>
      </c>
      <c r="BI32" s="34">
        <f t="shared" si="6"/>
        <v>3.3597532108550574E-3</v>
      </c>
      <c r="BJ32">
        <f t="shared" si="11"/>
        <v>1</v>
      </c>
      <c r="BK32" s="35">
        <v>1</v>
      </c>
      <c r="BL32" t="s">
        <v>146</v>
      </c>
      <c r="BM32" t="s">
        <v>147</v>
      </c>
      <c r="BN32">
        <f t="shared" si="8"/>
        <v>4</v>
      </c>
      <c r="BO32" s="35">
        <f>IFERROR(INDEX(DataTab_LCR_Battery_Info!$R$4:$R$9,MATCH(BL32,DataTab_LCR_Battery_Info!$Q$4:$Q$9,0))+INDEX(DataTab_LCR_Battery_Info!$T$4:$T$5,MATCH(BM32,DataTab_LCR_Battery_Info!$S$4:$S$5,0)),"1.4")</f>
        <v>4</v>
      </c>
      <c r="BP32">
        <f t="shared" si="9"/>
        <v>81.25</v>
      </c>
      <c r="BQ32">
        <f t="shared" si="10"/>
        <v>0</v>
      </c>
    </row>
    <row r="33" spans="4:69" x14ac:dyDescent="0.35">
      <c r="D33" s="53" t="s">
        <v>128</v>
      </c>
      <c r="E33" s="53" t="s">
        <v>128</v>
      </c>
      <c r="F33" s="15" t="s">
        <v>283</v>
      </c>
      <c r="G33" s="15" t="s">
        <v>284</v>
      </c>
      <c r="H33" s="15">
        <v>49.98</v>
      </c>
      <c r="I33" s="15">
        <v>50</v>
      </c>
      <c r="J33" s="15" t="s">
        <v>156</v>
      </c>
      <c r="K33" s="15" t="s">
        <v>285</v>
      </c>
      <c r="L33" s="15" t="s">
        <v>158</v>
      </c>
      <c r="M33" s="15" t="s">
        <v>134</v>
      </c>
      <c r="N33" s="15" t="s">
        <v>167</v>
      </c>
      <c r="O33" s="16">
        <v>37438</v>
      </c>
      <c r="P33" s="17" t="s">
        <v>286</v>
      </c>
      <c r="Q33" s="18">
        <v>230</v>
      </c>
      <c r="R33" s="19">
        <v>55807</v>
      </c>
      <c r="S33" s="20">
        <v>32903</v>
      </c>
      <c r="T33" s="21">
        <v>0</v>
      </c>
      <c r="U33" s="21">
        <v>370609</v>
      </c>
      <c r="V33" s="21">
        <v>370609</v>
      </c>
      <c r="W33" s="21">
        <v>0</v>
      </c>
      <c r="X33" s="21">
        <v>0.10299999999999999</v>
      </c>
      <c r="Y33" s="21">
        <v>2.2930000000000001</v>
      </c>
      <c r="Z33" s="21">
        <v>21680.4751803453</v>
      </c>
      <c r="AA33" s="21">
        <v>2.7792093554123075E-7</v>
      </c>
      <c r="AB33" s="21">
        <v>6.1871136426800215E-6</v>
      </c>
      <c r="AC33" s="21">
        <v>5.8499591699999999E-2</v>
      </c>
      <c r="AD33" s="21">
        <v>11.26368416253837</v>
      </c>
      <c r="AE33" s="21">
        <v>3.1304136400936082E-6</v>
      </c>
      <c r="AF33" s="21">
        <v>6.9689693948880038E-5</v>
      </c>
      <c r="AG33" s="22">
        <v>0.65892092454625106</v>
      </c>
      <c r="AH33" s="23" t="s">
        <v>137</v>
      </c>
      <c r="AI33" s="24" t="s">
        <v>138</v>
      </c>
      <c r="AJ33" s="24" t="s">
        <v>287</v>
      </c>
      <c r="AK33" s="24">
        <v>98</v>
      </c>
      <c r="AL33" s="24">
        <v>89.88</v>
      </c>
      <c r="AM33" s="24">
        <v>91.87</v>
      </c>
      <c r="AN33" s="25">
        <f t="shared" si="0"/>
        <v>3.832704314602553E-2</v>
      </c>
      <c r="AO33" s="26">
        <v>2</v>
      </c>
      <c r="AP33" s="26"/>
      <c r="AQ33" s="36">
        <v>3</v>
      </c>
      <c r="AR33" s="26"/>
      <c r="AS33" s="28">
        <v>33.523287671232879</v>
      </c>
      <c r="AT33" s="28">
        <v>37.526027397260272</v>
      </c>
      <c r="AU33" s="35">
        <v>3</v>
      </c>
      <c r="AV33" s="29" t="s">
        <v>140</v>
      </c>
      <c r="AW33" s="30" t="s">
        <v>186</v>
      </c>
      <c r="AX33" s="30">
        <v>0</v>
      </c>
      <c r="AY33" s="30" t="s">
        <v>142</v>
      </c>
      <c r="AZ33" s="30" t="s">
        <v>143</v>
      </c>
      <c r="BA33" s="35">
        <f t="shared" si="1"/>
        <v>4</v>
      </c>
      <c r="BB33" s="30">
        <f>IFERROR(INDEX(DataTab_LCR_Battery_Info!$M$3:$M$12,MATCH(AW33,DataTab_LCR_Battery_Info!$L$3:$L$12,0)),"CAISO_System")</f>
        <v>793</v>
      </c>
      <c r="BC33" s="31" t="str">
        <f t="shared" si="2"/>
        <v>High</v>
      </c>
      <c r="BD33" t="s">
        <v>144</v>
      </c>
      <c r="BE33" s="32" t="s">
        <v>145</v>
      </c>
      <c r="BF33" s="35">
        <f t="shared" si="3"/>
        <v>4</v>
      </c>
      <c r="BG33" s="33">
        <f t="shared" si="4"/>
        <v>0.13937938789776008</v>
      </c>
      <c r="BH33">
        <f t="shared" si="5"/>
        <v>3</v>
      </c>
      <c r="BI33" s="34">
        <f t="shared" si="6"/>
        <v>5.3419998136240796E-3</v>
      </c>
      <c r="BJ33">
        <f t="shared" si="11"/>
        <v>1</v>
      </c>
      <c r="BK33" s="35">
        <v>1</v>
      </c>
      <c r="BL33" t="s">
        <v>146</v>
      </c>
      <c r="BM33" t="s">
        <v>147</v>
      </c>
      <c r="BN33">
        <f t="shared" si="8"/>
        <v>4</v>
      </c>
      <c r="BO33" s="35">
        <f>IFERROR(INDEX(DataTab_LCR_Battery_Info!$R$4:$R$9,MATCH(BL33,DataTab_LCR_Battery_Info!$Q$4:$Q$9,0))+INDEX(DataTab_LCR_Battery_Info!$T$4:$T$5,MATCH(BM33,DataTab_LCR_Battery_Info!$S$4:$S$5,0)),"1.4")</f>
        <v>4</v>
      </c>
      <c r="BP33">
        <f t="shared" si="9"/>
        <v>81.25</v>
      </c>
      <c r="BQ33">
        <f t="shared" si="10"/>
        <v>0</v>
      </c>
    </row>
    <row r="34" spans="4:69" x14ac:dyDescent="0.35">
      <c r="D34" s="53" t="s">
        <v>128</v>
      </c>
      <c r="E34" s="53" t="s">
        <v>128</v>
      </c>
      <c r="F34" s="15" t="s">
        <v>288</v>
      </c>
      <c r="G34" s="15" t="s">
        <v>289</v>
      </c>
      <c r="H34" s="15">
        <v>49.42</v>
      </c>
      <c r="I34" s="15">
        <v>50</v>
      </c>
      <c r="J34" s="15" t="s">
        <v>156</v>
      </c>
      <c r="K34" s="15" t="s">
        <v>285</v>
      </c>
      <c r="L34" s="15" t="s">
        <v>158</v>
      </c>
      <c r="M34" s="15" t="s">
        <v>134</v>
      </c>
      <c r="N34" s="15" t="s">
        <v>167</v>
      </c>
      <c r="O34" s="16">
        <v>37438</v>
      </c>
      <c r="P34" s="17" t="s">
        <v>286</v>
      </c>
      <c r="Q34" s="18">
        <v>230</v>
      </c>
      <c r="R34" s="19">
        <v>55807</v>
      </c>
      <c r="S34" s="20">
        <v>32903</v>
      </c>
      <c r="T34" s="21">
        <v>0</v>
      </c>
      <c r="U34" s="21">
        <v>370609</v>
      </c>
      <c r="V34" s="21">
        <v>370609</v>
      </c>
      <c r="W34" s="21">
        <v>0</v>
      </c>
      <c r="X34" s="21">
        <v>0.10299999999999999</v>
      </c>
      <c r="Y34" s="21">
        <v>2.2930000000000001</v>
      </c>
      <c r="Z34" s="21">
        <v>21680.4751803453</v>
      </c>
      <c r="AA34" s="21">
        <v>2.7792093554123075E-7</v>
      </c>
      <c r="AB34" s="21">
        <v>6.1871136426800215E-6</v>
      </c>
      <c r="AC34" s="21">
        <v>5.8499591699999999E-2</v>
      </c>
      <c r="AD34" s="21">
        <v>11.26368416253837</v>
      </c>
      <c r="AE34" s="21">
        <v>3.1304136400936082E-6</v>
      </c>
      <c r="AF34" s="21">
        <v>6.9689693948880038E-5</v>
      </c>
      <c r="AG34" s="22">
        <v>0.65892092454625106</v>
      </c>
      <c r="AH34" s="23" t="s">
        <v>137</v>
      </c>
      <c r="AI34" s="24" t="s">
        <v>138</v>
      </c>
      <c r="AJ34" s="24" t="s">
        <v>287</v>
      </c>
      <c r="AK34" s="24">
        <v>98</v>
      </c>
      <c r="AL34" s="24">
        <v>89.88</v>
      </c>
      <c r="AM34" s="24">
        <v>91.87</v>
      </c>
      <c r="AN34" s="25">
        <f t="shared" si="0"/>
        <v>3.832704314602553E-2</v>
      </c>
      <c r="AO34" s="26">
        <v>2</v>
      </c>
      <c r="AP34" s="26"/>
      <c r="AQ34" s="36">
        <v>3</v>
      </c>
      <c r="AR34" s="26"/>
      <c r="AS34" s="28">
        <v>33.523287671232879</v>
      </c>
      <c r="AT34" s="28">
        <v>37.526027397260272</v>
      </c>
      <c r="AU34" s="35">
        <v>3</v>
      </c>
      <c r="AV34" s="29" t="s">
        <v>140</v>
      </c>
      <c r="AW34" s="30" t="s">
        <v>186</v>
      </c>
      <c r="AX34" s="30">
        <v>0</v>
      </c>
      <c r="AY34" s="30" t="s">
        <v>142</v>
      </c>
      <c r="AZ34" s="30" t="s">
        <v>143</v>
      </c>
      <c r="BA34" s="35">
        <f t="shared" si="1"/>
        <v>4</v>
      </c>
      <c r="BB34" s="30">
        <f>IFERROR(INDEX(DataTab_LCR_Battery_Info!$M$3:$M$12,MATCH(AW34,DataTab_LCR_Battery_Info!$L$3:$L$12,0)),"CAISO_System")</f>
        <v>793</v>
      </c>
      <c r="BC34" s="31" t="str">
        <f t="shared" si="2"/>
        <v>High</v>
      </c>
      <c r="BD34" t="s">
        <v>144</v>
      </c>
      <c r="BE34" s="32" t="s">
        <v>145</v>
      </c>
      <c r="BF34" s="35">
        <f t="shared" si="3"/>
        <v>4</v>
      </c>
      <c r="BG34" s="33">
        <f t="shared" si="4"/>
        <v>0.13937938789776008</v>
      </c>
      <c r="BH34">
        <f t="shared" si="5"/>
        <v>3</v>
      </c>
      <c r="BI34" s="34">
        <f t="shared" si="6"/>
        <v>5.3419998136240796E-3</v>
      </c>
      <c r="BJ34">
        <f t="shared" si="11"/>
        <v>1</v>
      </c>
      <c r="BK34" s="35">
        <v>1</v>
      </c>
      <c r="BL34" t="s">
        <v>146</v>
      </c>
      <c r="BM34" t="s">
        <v>147</v>
      </c>
      <c r="BN34">
        <f t="shared" si="8"/>
        <v>4</v>
      </c>
      <c r="BO34" s="35">
        <f>IFERROR(INDEX(DataTab_LCR_Battery_Info!$R$4:$R$9,MATCH(BL34,DataTab_LCR_Battery_Info!$Q$4:$Q$9,0))+INDEX(DataTab_LCR_Battery_Info!$T$4:$T$5,MATCH(BM34,DataTab_LCR_Battery_Info!$S$4:$S$5,0)),"1.4")</f>
        <v>4</v>
      </c>
      <c r="BP34">
        <f t="shared" si="9"/>
        <v>81.25</v>
      </c>
      <c r="BQ34">
        <f t="shared" si="10"/>
        <v>0</v>
      </c>
    </row>
    <row r="35" spans="4:69" x14ac:dyDescent="0.35">
      <c r="D35" s="53" t="s">
        <v>128</v>
      </c>
      <c r="E35" s="53" t="s">
        <v>128</v>
      </c>
      <c r="F35" s="15" t="s">
        <v>290</v>
      </c>
      <c r="G35" s="15" t="s">
        <v>291</v>
      </c>
      <c r="H35" s="15">
        <v>34.5</v>
      </c>
      <c r="I35" s="15">
        <v>34.5</v>
      </c>
      <c r="J35" s="15" t="s">
        <v>156</v>
      </c>
      <c r="K35" s="15" t="s">
        <v>292</v>
      </c>
      <c r="L35" s="15" t="s">
        <v>158</v>
      </c>
      <c r="M35" s="15" t="s">
        <v>134</v>
      </c>
      <c r="N35" s="15" t="s">
        <v>167</v>
      </c>
      <c r="O35" s="16">
        <v>33212</v>
      </c>
      <c r="P35" s="17" t="s">
        <v>293</v>
      </c>
      <c r="Q35" s="18">
        <v>230</v>
      </c>
      <c r="R35" s="19">
        <v>10405</v>
      </c>
      <c r="S35" s="20">
        <v>4964</v>
      </c>
      <c r="T35" s="21">
        <v>1716</v>
      </c>
      <c r="U35" s="21">
        <v>55903</v>
      </c>
      <c r="V35" s="21">
        <v>50860</v>
      </c>
      <c r="W35" s="21">
        <v>5043</v>
      </c>
      <c r="X35" s="21">
        <v>1.7000000000000001E-2</v>
      </c>
      <c r="Y35" s="21">
        <v>0.54999999999999993</v>
      </c>
      <c r="Z35" s="21">
        <v>3270.3026748050997</v>
      </c>
      <c r="AA35" s="21">
        <v>3.0409817004454145E-7</v>
      </c>
      <c r="AB35" s="21">
        <v>9.838470207323398E-6</v>
      </c>
      <c r="AC35" s="21">
        <v>5.8499591699999992E-2</v>
      </c>
      <c r="AD35" s="21">
        <v>10.24576954069299</v>
      </c>
      <c r="AE35" s="21">
        <v>3.11571976802284E-6</v>
      </c>
      <c r="AF35" s="21">
        <v>1.0080269837720951E-4</v>
      </c>
      <c r="AG35" s="22">
        <v>0.59937333478283639</v>
      </c>
      <c r="AH35" s="23" t="s">
        <v>137</v>
      </c>
      <c r="AI35" s="24" t="s">
        <v>209</v>
      </c>
      <c r="AJ35" s="24" t="s">
        <v>291</v>
      </c>
      <c r="AK35" s="24">
        <v>36.200000000000003</v>
      </c>
      <c r="AL35" s="24">
        <v>34.5</v>
      </c>
      <c r="AM35" s="24">
        <v>34.5</v>
      </c>
      <c r="AN35" s="25">
        <f t="shared" si="0"/>
        <v>1.5653775322283611E-2</v>
      </c>
      <c r="AO35" s="26">
        <v>1</v>
      </c>
      <c r="AP35" s="26"/>
      <c r="AQ35" s="36">
        <v>2</v>
      </c>
      <c r="AR35" s="26"/>
      <c r="AS35" s="28">
        <v>45.101369863013701</v>
      </c>
      <c r="AT35" s="28">
        <v>49.104109589041094</v>
      </c>
      <c r="AU35" s="35">
        <v>4</v>
      </c>
      <c r="AV35" s="29" t="s">
        <v>140</v>
      </c>
      <c r="AW35" s="30" t="s">
        <v>186</v>
      </c>
      <c r="AX35" s="30" t="s">
        <v>294</v>
      </c>
      <c r="AY35" s="30" t="s">
        <v>142</v>
      </c>
      <c r="AZ35" s="30" t="s">
        <v>143</v>
      </c>
      <c r="BA35" s="35">
        <f t="shared" si="1"/>
        <v>4</v>
      </c>
      <c r="BB35" s="30">
        <f>IFERROR(INDEX(DataTab_LCR_Battery_Info!$M$3:$M$12,MATCH(AW35,DataTab_LCR_Battery_Info!$L$3:$L$12,0)),"CAISO_System")</f>
        <v>793</v>
      </c>
      <c r="BC35" s="31" t="str">
        <f t="shared" si="2"/>
        <v>High</v>
      </c>
      <c r="BD35" t="s">
        <v>144</v>
      </c>
      <c r="BE35" s="32" t="s">
        <v>145</v>
      </c>
      <c r="BF35" s="35">
        <f t="shared" si="3"/>
        <v>4</v>
      </c>
      <c r="BG35" s="33">
        <f t="shared" si="4"/>
        <v>0.20160539675441902</v>
      </c>
      <c r="BH35">
        <f t="shared" si="5"/>
        <v>3</v>
      </c>
      <c r="BI35" s="34">
        <f t="shared" si="6"/>
        <v>3.1558855845535208E-3</v>
      </c>
      <c r="BJ35">
        <f t="shared" si="11"/>
        <v>1</v>
      </c>
      <c r="BK35" s="35">
        <v>1</v>
      </c>
      <c r="BL35" t="s">
        <v>146</v>
      </c>
      <c r="BM35" t="s">
        <v>147</v>
      </c>
      <c r="BN35">
        <f t="shared" si="8"/>
        <v>4</v>
      </c>
      <c r="BO35" s="35">
        <f>IFERROR(INDEX(DataTab_LCR_Battery_Info!$R$4:$R$9,MATCH(BL35,DataTab_LCR_Battery_Info!$Q$4:$Q$9,0))+INDEX(DataTab_LCR_Battery_Info!$T$4:$T$5,MATCH(BM35,DataTab_LCR_Battery_Info!$S$4:$S$5,0)),"1.4")</f>
        <v>4</v>
      </c>
      <c r="BP35">
        <f t="shared" si="9"/>
        <v>81.25</v>
      </c>
      <c r="BQ35">
        <f t="shared" si="10"/>
        <v>0</v>
      </c>
    </row>
    <row r="36" spans="4:69" x14ac:dyDescent="0.35">
      <c r="D36" s="53" t="s">
        <v>128</v>
      </c>
      <c r="E36" s="53" t="s">
        <v>128</v>
      </c>
      <c r="F36" s="15" t="s">
        <v>295</v>
      </c>
      <c r="G36" s="15" t="s">
        <v>296</v>
      </c>
      <c r="H36" s="15">
        <v>267</v>
      </c>
      <c r="I36" s="15">
        <v>295</v>
      </c>
      <c r="J36" s="15" t="s">
        <v>156</v>
      </c>
      <c r="K36" s="15" t="s">
        <v>297</v>
      </c>
      <c r="L36" s="15" t="s">
        <v>206</v>
      </c>
      <c r="M36" s="15" t="s">
        <v>134</v>
      </c>
      <c r="N36" s="15" t="s">
        <v>159</v>
      </c>
      <c r="O36" s="16">
        <v>37631</v>
      </c>
      <c r="P36" s="17" t="s">
        <v>298</v>
      </c>
      <c r="Q36" s="18">
        <v>230</v>
      </c>
      <c r="R36" s="19">
        <v>55151</v>
      </c>
      <c r="S36" s="20">
        <v>1059098</v>
      </c>
      <c r="T36" s="21">
        <v>0</v>
      </c>
      <c r="U36" s="21">
        <v>7955982</v>
      </c>
      <c r="V36" s="21">
        <v>7955982</v>
      </c>
      <c r="W36" s="21">
        <v>0</v>
      </c>
      <c r="X36" s="21">
        <v>2.3929999999999998</v>
      </c>
      <c r="Y36" s="21">
        <v>31.012</v>
      </c>
      <c r="Z36" s="21">
        <v>465421.69857254898</v>
      </c>
      <c r="AA36" s="21">
        <v>3.007799665710656E-7</v>
      </c>
      <c r="AB36" s="21">
        <v>3.8979474815302496E-6</v>
      </c>
      <c r="AC36" s="21">
        <v>5.849959169999995E-2</v>
      </c>
      <c r="AD36" s="21">
        <v>7.5120357134089577</v>
      </c>
      <c r="AE36" s="21">
        <v>2.2594698507597973E-6</v>
      </c>
      <c r="AF36" s="21">
        <v>2.9281520690247737E-5</v>
      </c>
      <c r="AG36" s="22">
        <v>0.43945102207024189</v>
      </c>
      <c r="AH36" s="23" t="s">
        <v>254</v>
      </c>
      <c r="AI36" s="24" t="s">
        <v>209</v>
      </c>
      <c r="AJ36" s="24" t="s">
        <v>299</v>
      </c>
      <c r="AK36" s="24">
        <v>1200</v>
      </c>
      <c r="AL36" s="24">
        <v>1029.44</v>
      </c>
      <c r="AM36" s="24">
        <v>1029.44</v>
      </c>
      <c r="AN36" s="25">
        <f t="shared" si="0"/>
        <v>0.10075133181126332</v>
      </c>
      <c r="AO36" s="26">
        <v>2</v>
      </c>
      <c r="AP36" s="26"/>
      <c r="AQ36" s="36">
        <v>2</v>
      </c>
      <c r="AR36" s="26"/>
      <c r="AS36" s="28">
        <v>32.994520547945207</v>
      </c>
      <c r="AT36" s="28">
        <v>36.9972602739726</v>
      </c>
      <c r="AU36" s="35">
        <v>4</v>
      </c>
      <c r="AV36" s="29" t="s">
        <v>142</v>
      </c>
      <c r="AW36" s="30" t="s">
        <v>163</v>
      </c>
      <c r="AX36" s="30" t="s">
        <v>163</v>
      </c>
      <c r="AY36" s="30" t="s">
        <v>142</v>
      </c>
      <c r="AZ36" s="30" t="s">
        <v>143</v>
      </c>
      <c r="BA36" s="35">
        <f t="shared" si="1"/>
        <v>4</v>
      </c>
      <c r="BB36" s="30" t="str">
        <f>IFERROR(INDEX(DataTab_LCR_Battery_Info!$M$3:$M$12,MATCH(AW36,DataTab_LCR_Battery_Info!$L$3:$L$12,0)),"CAISO_System")</f>
        <v>CAISO_System</v>
      </c>
      <c r="BC36" s="31" t="str">
        <f t="shared" si="2"/>
        <v>High</v>
      </c>
      <c r="BD36" t="s">
        <v>144</v>
      </c>
      <c r="BE36" s="32" t="s">
        <v>145</v>
      </c>
      <c r="BF36" s="35">
        <f t="shared" si="3"/>
        <v>4</v>
      </c>
      <c r="BG36" s="33">
        <f t="shared" si="4"/>
        <v>5.8563041380495472E-2</v>
      </c>
      <c r="BH36">
        <f t="shared" si="5"/>
        <v>1</v>
      </c>
      <c r="BI36" s="34">
        <f t="shared" si="6"/>
        <v>5.900304414003044E-3</v>
      </c>
      <c r="BJ36">
        <f t="shared" si="11"/>
        <v>2</v>
      </c>
      <c r="BK36" s="35">
        <v>1</v>
      </c>
      <c r="BL36" t="s">
        <v>146</v>
      </c>
      <c r="BM36" t="s">
        <v>147</v>
      </c>
      <c r="BN36">
        <f t="shared" si="8"/>
        <v>4</v>
      </c>
      <c r="BO36" s="35">
        <f>IFERROR(INDEX(DataTab_LCR_Battery_Info!$R$4:$R$9,MATCH(BL36,DataTab_LCR_Battery_Info!$Q$4:$Q$9,0))+INDEX(DataTab_LCR_Battery_Info!$T$4:$T$5,MATCH(BM36,DataTab_LCR_Battery_Info!$S$4:$S$5,0)),"1.4")</f>
        <v>4</v>
      </c>
      <c r="BP36">
        <f t="shared" si="9"/>
        <v>81.25</v>
      </c>
      <c r="BQ36">
        <f t="shared" si="10"/>
        <v>0</v>
      </c>
    </row>
    <row r="37" spans="4:69" x14ac:dyDescent="0.35">
      <c r="D37" s="53" t="s">
        <v>128</v>
      </c>
      <c r="E37" s="53" t="s">
        <v>128</v>
      </c>
      <c r="F37" s="15" t="s">
        <v>300</v>
      </c>
      <c r="G37" s="15" t="s">
        <v>301</v>
      </c>
      <c r="H37" s="15">
        <v>52.3</v>
      </c>
      <c r="I37" s="15">
        <v>57</v>
      </c>
      <c r="J37" s="15" t="s">
        <v>156</v>
      </c>
      <c r="K37" s="15" t="s">
        <v>302</v>
      </c>
      <c r="L37" s="15" t="s">
        <v>158</v>
      </c>
      <c r="M37" s="15" t="s">
        <v>134</v>
      </c>
      <c r="N37" s="15" t="s">
        <v>167</v>
      </c>
      <c r="O37" s="16">
        <v>37252</v>
      </c>
      <c r="P37" s="17" t="s">
        <v>185</v>
      </c>
      <c r="Q37" s="18">
        <v>230</v>
      </c>
      <c r="R37" s="19">
        <v>55508</v>
      </c>
      <c r="S37" s="20">
        <v>14215</v>
      </c>
      <c r="T37" s="21">
        <v>0</v>
      </c>
      <c r="U37" s="21">
        <v>156850</v>
      </c>
      <c r="V37" s="21">
        <v>156850</v>
      </c>
      <c r="W37" s="21">
        <v>0</v>
      </c>
      <c r="X37" s="21">
        <v>4.5999999999999999E-2</v>
      </c>
      <c r="Y37" s="21">
        <v>0.81599999999999995</v>
      </c>
      <c r="Z37" s="21">
        <v>9175.6609581449993</v>
      </c>
      <c r="AA37" s="21">
        <v>2.9327382849856549E-7</v>
      </c>
      <c r="AB37" s="21">
        <v>5.202422696844118E-6</v>
      </c>
      <c r="AC37" s="21">
        <v>5.8499591699999999E-2</v>
      </c>
      <c r="AD37" s="21">
        <v>11.034118888498066</v>
      </c>
      <c r="AE37" s="21">
        <v>3.2360182905381637E-6</v>
      </c>
      <c r="AF37" s="21">
        <v>5.7404150545198731E-5</v>
      </c>
      <c r="AG37" s="22">
        <v>0.64549144974639461</v>
      </c>
      <c r="AH37" s="23" t="s">
        <v>137</v>
      </c>
      <c r="AI37" s="24" t="s">
        <v>138</v>
      </c>
      <c r="AJ37" s="24" t="s">
        <v>303</v>
      </c>
      <c r="AK37" s="24">
        <v>60.5</v>
      </c>
      <c r="AL37" s="24">
        <v>52.01</v>
      </c>
      <c r="AM37" s="24">
        <v>52.01</v>
      </c>
      <c r="AN37" s="25">
        <f t="shared" ref="AN37:AN68" si="12">IFERROR(S37/(AK37*8760),"Not Available")</f>
        <v>2.682176685912676E-2</v>
      </c>
      <c r="AO37" s="26">
        <v>2</v>
      </c>
      <c r="AP37" s="26"/>
      <c r="AQ37" s="36">
        <v>3</v>
      </c>
      <c r="AR37" s="26"/>
      <c r="AS37" s="28">
        <v>34.032876712328765</v>
      </c>
      <c r="AT37" s="28">
        <v>38.035616438356165</v>
      </c>
      <c r="AU37" s="35">
        <v>3</v>
      </c>
      <c r="AV37" s="29" t="s">
        <v>140</v>
      </c>
      <c r="AW37" s="30" t="s">
        <v>186</v>
      </c>
      <c r="AX37" s="30" t="s">
        <v>267</v>
      </c>
      <c r="AY37" s="30" t="s">
        <v>142</v>
      </c>
      <c r="AZ37" s="30" t="s">
        <v>143</v>
      </c>
      <c r="BA37" s="35">
        <f t="shared" ref="BA37:BA68" si="13">IF(AZ37="No Published Factor",4,IF(AZ37&gt;_xlfn.QUARTILE.INC($AZ$5:$AZ$165,3),1,IF(AZ37&gt;_xlfn.QUARTILE.INC($AZ$5:$AZ$165,2),2,IF(AZ37&gt;_xlfn.QUARTILE.INC($AZ$5:$AZ$165,1),2,3))))</f>
        <v>4</v>
      </c>
      <c r="BB37" s="30">
        <f>IFERROR(INDEX(DataTab_LCR_Battery_Info!$M$3:$M$12,MATCH(AW37,DataTab_LCR_Battery_Info!$L$3:$L$12,0)),"CAISO_System")</f>
        <v>793</v>
      </c>
      <c r="BC37" s="31" t="str">
        <f t="shared" ref="BC37:BC68" si="14">IF(AV37="Yes",IF(BB37&gt;H37,"High","Low"),"High")</f>
        <v>High</v>
      </c>
      <c r="BD37" t="s">
        <v>144</v>
      </c>
      <c r="BE37" s="32" t="s">
        <v>145</v>
      </c>
      <c r="BF37" s="35">
        <f t="shared" ref="BF37:BF68" si="15">IF(BD37="In_DAC",4,IF(BD37="DAC_Adjacent",IF(BE37&lt;5,3,2),1))</f>
        <v>4</v>
      </c>
      <c r="BG37" s="33">
        <f t="shared" ref="BG37:BG68" si="16">IFERROR(AF37*2000,"Not Available")</f>
        <v>0.11480830109039747</v>
      </c>
      <c r="BH37">
        <f t="shared" ref="BH37:BH68" si="17">IF(BG37="Not Available",2.4,IF(BG37&gt;_xlfn.QUARTILE.INC($BG$5:$BG$168,3),4,IF(BG37&gt;_xlfn.QUARTILE.INC($BG$5:$BG$168,2),3,IF(BG37&gt;_xlfn.QUARTILE.INC($BG$5:$BG$168,1),2,1))))</f>
        <v>2</v>
      </c>
      <c r="BI37" s="34">
        <f t="shared" ref="BI37:BI68" si="18">IFERROR(BG37*AN37,"Not Available")</f>
        <v>3.0793614853390694E-3</v>
      </c>
      <c r="BJ37">
        <f t="shared" si="11"/>
        <v>1</v>
      </c>
      <c r="BK37" s="35">
        <v>1</v>
      </c>
      <c r="BL37" t="s">
        <v>146</v>
      </c>
      <c r="BM37" t="s">
        <v>147</v>
      </c>
      <c r="BN37">
        <f t="shared" ref="BN37:BN68" si="19">IF(BO37=4,4,IF(BO37&gt;2,3,IF(BO37&gt;1.3,2,1)))</f>
        <v>4</v>
      </c>
      <c r="BO37" s="35">
        <f>IFERROR(INDEX(DataTab_LCR_Battery_Info!$R$4:$R$9,MATCH(BL37,DataTab_LCR_Battery_Info!$Q$4:$Q$9,0))+INDEX(DataTab_LCR_Battery_Info!$T$4:$T$5,MATCH(BM37,DataTab_LCR_Battery_Info!$S$4:$S$5,0)),"1.4")</f>
        <v>4</v>
      </c>
      <c r="BP37">
        <f t="shared" ref="BP37:BP68" si="20">((AQ37+AU37)/8*0.25+BA37/4*0.25+SUM(BF37,BK37,BO37)/12*0.5)*100</f>
        <v>81.25</v>
      </c>
      <c r="BQ37">
        <f t="shared" si="10"/>
        <v>0</v>
      </c>
    </row>
    <row r="38" spans="4:69" x14ac:dyDescent="0.35">
      <c r="D38" s="53" t="s">
        <v>128</v>
      </c>
      <c r="E38" s="53" t="s">
        <v>128</v>
      </c>
      <c r="F38" t="s">
        <v>304</v>
      </c>
      <c r="G38" t="s">
        <v>305</v>
      </c>
      <c r="H38">
        <v>55</v>
      </c>
      <c r="I38">
        <v>55</v>
      </c>
      <c r="J38" t="s">
        <v>156</v>
      </c>
      <c r="K38" t="s">
        <v>306</v>
      </c>
      <c r="L38" t="s">
        <v>158</v>
      </c>
      <c r="M38" t="s">
        <v>307</v>
      </c>
      <c r="N38" t="s">
        <v>167</v>
      </c>
      <c r="O38" s="16">
        <v>28491</v>
      </c>
      <c r="P38" s="17" t="s">
        <v>308</v>
      </c>
      <c r="Q38" s="18">
        <v>115</v>
      </c>
      <c r="R38" s="19">
        <v>6211</v>
      </c>
      <c r="S38" s="20">
        <v>3852</v>
      </c>
      <c r="T38" s="21">
        <v>0</v>
      </c>
      <c r="U38" s="21">
        <v>65556</v>
      </c>
      <c r="V38" s="21">
        <v>65556</v>
      </c>
      <c r="W38" s="21">
        <v>0</v>
      </c>
      <c r="X38" s="21">
        <v>10.37232</v>
      </c>
      <c r="Y38" s="21">
        <v>29.338847999999999</v>
      </c>
      <c r="Z38" s="21">
        <v>5123.4491361239998</v>
      </c>
      <c r="AA38" s="21">
        <v>1.5822075782537067E-4</v>
      </c>
      <c r="AB38" s="21">
        <v>4.4753871499176277E-4</v>
      </c>
      <c r="AC38" s="21">
        <v>7.8153778999999993E-2</v>
      </c>
      <c r="AD38" s="21">
        <v>17.018691588785046</v>
      </c>
      <c r="AE38" s="21">
        <v>2.6927102803738314E-3</v>
      </c>
      <c r="AF38" s="21">
        <v>7.6165233644859814E-3</v>
      </c>
      <c r="AG38" s="22">
        <v>1.3300750612990653</v>
      </c>
      <c r="AH38" s="23" t="s">
        <v>137</v>
      </c>
      <c r="AI38" s="24" t="s">
        <v>243</v>
      </c>
      <c r="AJ38" s="24" t="s">
        <v>309</v>
      </c>
      <c r="AK38" s="24">
        <v>223.5</v>
      </c>
      <c r="AL38" s="24">
        <v>165</v>
      </c>
      <c r="AM38" s="24">
        <v>165</v>
      </c>
      <c r="AN38" s="25">
        <f t="shared" si="12"/>
        <v>1.9674542612852807E-3</v>
      </c>
      <c r="AO38" s="26">
        <v>1</v>
      </c>
      <c r="AP38" s="26"/>
      <c r="AQ38" s="36">
        <v>4</v>
      </c>
      <c r="AR38" s="26"/>
      <c r="AS38" s="28">
        <v>58.035616438356165</v>
      </c>
      <c r="AT38" s="28">
        <v>62.038356164383565</v>
      </c>
      <c r="AU38" s="35">
        <v>4</v>
      </c>
      <c r="AV38" s="29" t="s">
        <v>140</v>
      </c>
      <c r="AW38" s="30" t="s">
        <v>310</v>
      </c>
      <c r="AX38" s="30" t="s">
        <v>311</v>
      </c>
      <c r="AY38" s="30" t="s">
        <v>142</v>
      </c>
      <c r="AZ38" s="30" t="s">
        <v>143</v>
      </c>
      <c r="BA38" s="35">
        <f t="shared" si="13"/>
        <v>4</v>
      </c>
      <c r="BB38" s="30">
        <f>IFERROR(INDEX(DataTab_LCR_Battery_Info!$M$3:$M$12,MATCH(AW38,DataTab_LCR_Battery_Info!$L$3:$L$12,0)),"CAISO_System")</f>
        <v>2220</v>
      </c>
      <c r="BC38" s="31" t="str">
        <f t="shared" si="14"/>
        <v>High</v>
      </c>
      <c r="BD38" t="s">
        <v>171</v>
      </c>
      <c r="BE38" s="32">
        <v>0.35500859641799998</v>
      </c>
      <c r="BF38" s="35">
        <f t="shared" si="15"/>
        <v>3</v>
      </c>
      <c r="BG38" s="33">
        <f t="shared" si="16"/>
        <v>15.233046728971964</v>
      </c>
      <c r="BH38">
        <f t="shared" si="17"/>
        <v>4</v>
      </c>
      <c r="BI38" s="34">
        <f t="shared" si="18"/>
        <v>2.9970322699273695E-2</v>
      </c>
      <c r="BJ38">
        <f t="shared" si="11"/>
        <v>3</v>
      </c>
      <c r="BK38" s="35">
        <v>3</v>
      </c>
      <c r="BL38" t="s">
        <v>312</v>
      </c>
      <c r="BM38" t="s">
        <v>313</v>
      </c>
      <c r="BN38">
        <f t="shared" si="19"/>
        <v>1</v>
      </c>
      <c r="BO38" s="35">
        <f>IFERROR(INDEX(DataTab_LCR_Battery_Info!$R$4:$R$9,MATCH(BL38,DataTab_LCR_Battery_Info!$Q$4:$Q$9,0))+INDEX(DataTab_LCR_Battery_Info!$T$4:$T$5,MATCH(BM38,DataTab_LCR_Battery_Info!$S$4:$S$5,0)),"1.4")</f>
        <v>1.25</v>
      </c>
      <c r="BP38">
        <f t="shared" si="20"/>
        <v>80.208333333333329</v>
      </c>
      <c r="BQ38">
        <f t="shared" si="10"/>
        <v>0</v>
      </c>
    </row>
    <row r="39" spans="4:69" x14ac:dyDescent="0.35">
      <c r="D39" s="53" t="s">
        <v>128</v>
      </c>
      <c r="E39" s="53" t="s">
        <v>128</v>
      </c>
      <c r="F39" s="15" t="s">
        <v>314</v>
      </c>
      <c r="G39" s="15" t="s">
        <v>315</v>
      </c>
      <c r="H39" s="15">
        <v>417</v>
      </c>
      <c r="I39" s="15"/>
      <c r="J39" s="15" t="s">
        <v>156</v>
      </c>
      <c r="K39" s="15" t="s">
        <v>316</v>
      </c>
      <c r="L39" s="15" t="s">
        <v>158</v>
      </c>
      <c r="M39" s="15" t="s">
        <v>134</v>
      </c>
      <c r="N39" s="15" t="s">
        <v>167</v>
      </c>
      <c r="O39" s="16">
        <v>39960</v>
      </c>
      <c r="P39" s="17" t="s">
        <v>185</v>
      </c>
      <c r="Q39" s="18">
        <v>230</v>
      </c>
      <c r="R39" s="19">
        <v>56803</v>
      </c>
      <c r="S39" s="20">
        <v>615796</v>
      </c>
      <c r="T39" s="21">
        <v>0</v>
      </c>
      <c r="U39" s="21">
        <v>5741979</v>
      </c>
      <c r="V39" s="21">
        <v>5741979</v>
      </c>
      <c r="W39" s="21">
        <v>0</v>
      </c>
      <c r="X39" s="21">
        <v>1.7290000000000001</v>
      </c>
      <c r="Y39" s="21">
        <v>31.658000000000001</v>
      </c>
      <c r="Z39" s="21">
        <v>335903.42704997398</v>
      </c>
      <c r="AA39" s="21">
        <v>3.0111569547711686E-7</v>
      </c>
      <c r="AB39" s="21">
        <v>5.513430125745845E-6</v>
      </c>
      <c r="AC39" s="21">
        <v>5.8499591699999944E-2</v>
      </c>
      <c r="AD39" s="21">
        <v>9.324482458476508</v>
      </c>
      <c r="AE39" s="21">
        <v>2.8077480204483302E-6</v>
      </c>
      <c r="AF39" s="21">
        <v>5.1409882493553062E-5</v>
      </c>
      <c r="AG39" s="22">
        <v>0.54547841663468744</v>
      </c>
      <c r="AH39" s="23" t="s">
        <v>161</v>
      </c>
      <c r="AI39" s="24" t="s">
        <v>138</v>
      </c>
      <c r="AJ39" s="24" t="s">
        <v>317</v>
      </c>
      <c r="AK39" s="24">
        <v>432</v>
      </c>
      <c r="AL39" s="24">
        <v>395.6</v>
      </c>
      <c r="AM39" s="24">
        <v>400.1</v>
      </c>
      <c r="AN39" s="25">
        <f t="shared" si="12"/>
        <v>0.16272302553695248</v>
      </c>
      <c r="AO39" s="26">
        <v>4</v>
      </c>
      <c r="AP39" s="26"/>
      <c r="AQ39" s="36">
        <v>1</v>
      </c>
      <c r="AR39" s="26"/>
      <c r="AS39" s="28">
        <v>26.613698630136987</v>
      </c>
      <c r="AT39" s="28">
        <v>30.616438356164384</v>
      </c>
      <c r="AU39" s="35">
        <v>2</v>
      </c>
      <c r="AV39" s="29" t="s">
        <v>142</v>
      </c>
      <c r="AW39" s="30" t="s">
        <v>163</v>
      </c>
      <c r="AX39" s="30" t="s">
        <v>163</v>
      </c>
      <c r="AY39" s="30" t="s">
        <v>142</v>
      </c>
      <c r="AZ39" s="30" t="s">
        <v>143</v>
      </c>
      <c r="BA39" s="35">
        <f t="shared" si="13"/>
        <v>4</v>
      </c>
      <c r="BB39" s="30" t="str">
        <f>IFERROR(INDEX(DataTab_LCR_Battery_Info!$M$3:$M$12,MATCH(AW39,DataTab_LCR_Battery_Info!$L$3:$L$12,0)),"CAISO_System")</f>
        <v>CAISO_System</v>
      </c>
      <c r="BC39" s="31" t="str">
        <f t="shared" si="14"/>
        <v>High</v>
      </c>
      <c r="BD39" t="s">
        <v>144</v>
      </c>
      <c r="BE39" s="32" t="s">
        <v>145</v>
      </c>
      <c r="BF39" s="35">
        <f t="shared" si="15"/>
        <v>4</v>
      </c>
      <c r="BG39" s="33">
        <f t="shared" si="16"/>
        <v>0.10281976498710613</v>
      </c>
      <c r="BH39">
        <f t="shared" si="17"/>
        <v>2</v>
      </c>
      <c r="BI39" s="34">
        <f t="shared" si="18"/>
        <v>1.6731143243700321E-2</v>
      </c>
      <c r="BJ39">
        <f t="shared" si="11"/>
        <v>3</v>
      </c>
      <c r="BK39" s="35">
        <v>3</v>
      </c>
      <c r="BL39" t="s">
        <v>146</v>
      </c>
      <c r="BM39" t="s">
        <v>147</v>
      </c>
      <c r="BN39">
        <f t="shared" si="19"/>
        <v>4</v>
      </c>
      <c r="BO39" s="35">
        <f>IFERROR(INDEX(DataTab_LCR_Battery_Info!$R$4:$R$9,MATCH(BL39,DataTab_LCR_Battery_Info!$Q$4:$Q$9,0))+INDEX(DataTab_LCR_Battery_Info!$T$4:$T$5,MATCH(BM39,DataTab_LCR_Battery_Info!$S$4:$S$5,0)),"1.4")</f>
        <v>4</v>
      </c>
      <c r="BP39">
        <f t="shared" si="20"/>
        <v>80.208333333333329</v>
      </c>
      <c r="BQ39">
        <f t="shared" si="10"/>
        <v>0</v>
      </c>
    </row>
    <row r="40" spans="4:69" x14ac:dyDescent="0.35">
      <c r="D40" s="53" t="s">
        <v>128</v>
      </c>
      <c r="E40" s="53" t="s">
        <v>128</v>
      </c>
      <c r="F40" s="15" t="s">
        <v>318</v>
      </c>
      <c r="G40" s="15" t="s">
        <v>319</v>
      </c>
      <c r="H40" s="15">
        <v>98.46</v>
      </c>
      <c r="I40" s="15"/>
      <c r="J40" s="15" t="s">
        <v>156</v>
      </c>
      <c r="K40" s="15" t="s">
        <v>285</v>
      </c>
      <c r="L40" s="15" t="s">
        <v>158</v>
      </c>
      <c r="M40" s="15" t="s">
        <v>134</v>
      </c>
      <c r="N40" s="15" t="s">
        <v>167</v>
      </c>
      <c r="O40" s="16">
        <v>37130</v>
      </c>
      <c r="P40" s="17" t="s">
        <v>320</v>
      </c>
      <c r="Q40" s="18">
        <v>115</v>
      </c>
      <c r="R40" s="19">
        <v>55698</v>
      </c>
      <c r="S40" s="20">
        <v>15605</v>
      </c>
      <c r="T40" s="21">
        <v>0</v>
      </c>
      <c r="U40" s="21">
        <v>183100</v>
      </c>
      <c r="V40" s="21">
        <v>183100</v>
      </c>
      <c r="W40" s="21">
        <v>0</v>
      </c>
      <c r="X40" s="21">
        <v>5.3999999999999999E-2</v>
      </c>
      <c r="Y40" s="21">
        <v>24.363</v>
      </c>
      <c r="Z40" s="21">
        <v>10711.275240270001</v>
      </c>
      <c r="AA40" s="21">
        <v>2.9492080830147461E-7</v>
      </c>
      <c r="AB40" s="21">
        <v>1.330584380120153E-4</v>
      </c>
      <c r="AC40" s="21">
        <v>5.8499591700000006E-2</v>
      </c>
      <c r="AD40" s="21">
        <v>11.733418776033323</v>
      </c>
      <c r="AE40" s="21">
        <v>3.4604293495674464E-6</v>
      </c>
      <c r="AF40" s="21">
        <v>1.5612303748798464E-3</v>
      </c>
      <c r="AG40" s="22">
        <v>0.6864002076430632</v>
      </c>
      <c r="AH40" s="23" t="s">
        <v>161</v>
      </c>
      <c r="AI40" s="24" t="s">
        <v>138</v>
      </c>
      <c r="AJ40" s="24" t="s">
        <v>321</v>
      </c>
      <c r="AK40" s="24">
        <v>92.2</v>
      </c>
      <c r="AL40" s="24">
        <v>90.59</v>
      </c>
      <c r="AM40" s="24">
        <v>92.58</v>
      </c>
      <c r="AN40" s="25">
        <f t="shared" si="12"/>
        <v>1.9320961974662983E-2</v>
      </c>
      <c r="AO40" s="26">
        <v>1</v>
      </c>
      <c r="AP40" s="26"/>
      <c r="AQ40" s="36">
        <v>3</v>
      </c>
      <c r="AR40" s="26"/>
      <c r="AS40" s="28">
        <v>34.367123287671234</v>
      </c>
      <c r="AT40" s="28">
        <v>38.369863013698627</v>
      </c>
      <c r="AU40" s="35">
        <v>3</v>
      </c>
      <c r="AV40" s="29" t="s">
        <v>140</v>
      </c>
      <c r="AW40" s="30" t="s">
        <v>186</v>
      </c>
      <c r="AX40" s="30" t="s">
        <v>294</v>
      </c>
      <c r="AY40" s="30" t="s">
        <v>140</v>
      </c>
      <c r="AZ40" s="30">
        <v>8</v>
      </c>
      <c r="BA40" s="35">
        <f t="shared" si="13"/>
        <v>3</v>
      </c>
      <c r="BB40" s="30">
        <f>IFERROR(INDEX(DataTab_LCR_Battery_Info!$M$3:$M$12,MATCH(AW40,DataTab_LCR_Battery_Info!$L$3:$L$12,0)),"CAISO_System")</f>
        <v>793</v>
      </c>
      <c r="BC40" s="31" t="str">
        <f t="shared" si="14"/>
        <v>High</v>
      </c>
      <c r="BD40" t="s">
        <v>171</v>
      </c>
      <c r="BE40" s="32">
        <v>1.9549688617260002</v>
      </c>
      <c r="BF40" s="35">
        <f t="shared" si="15"/>
        <v>3</v>
      </c>
      <c r="BG40" s="33">
        <f t="shared" si="16"/>
        <v>3.1224607497596928</v>
      </c>
      <c r="BH40">
        <f t="shared" si="17"/>
        <v>4</v>
      </c>
      <c r="BI40" s="34">
        <f t="shared" si="18"/>
        <v>6.0328945413484693E-2</v>
      </c>
      <c r="BJ40">
        <f t="shared" si="11"/>
        <v>4</v>
      </c>
      <c r="BK40" s="35">
        <v>3</v>
      </c>
      <c r="BL40" t="s">
        <v>146</v>
      </c>
      <c r="BM40" t="s">
        <v>147</v>
      </c>
      <c r="BN40">
        <f t="shared" si="19"/>
        <v>4</v>
      </c>
      <c r="BO40" s="35">
        <f>IFERROR(INDEX(DataTab_LCR_Battery_Info!$R$4:$R$9,MATCH(BL40,DataTab_LCR_Battery_Info!$Q$4:$Q$9,0))+INDEX(DataTab_LCR_Battery_Info!$T$4:$T$5,MATCH(BM40,DataTab_LCR_Battery_Info!$S$4:$S$5,0)),"1.4")</f>
        <v>4</v>
      </c>
      <c r="BP40">
        <f t="shared" si="20"/>
        <v>79.166666666666671</v>
      </c>
      <c r="BQ40">
        <f t="shared" si="10"/>
        <v>0</v>
      </c>
    </row>
    <row r="41" spans="4:69" x14ac:dyDescent="0.35">
      <c r="F41" s="15" t="s">
        <v>322</v>
      </c>
      <c r="G41" s="15" t="s">
        <v>323</v>
      </c>
      <c r="H41" s="15">
        <v>336.04</v>
      </c>
      <c r="I41" s="15"/>
      <c r="J41" s="15" t="s">
        <v>156</v>
      </c>
      <c r="K41" s="15" t="s">
        <v>285</v>
      </c>
      <c r="L41" s="15" t="s">
        <v>206</v>
      </c>
      <c r="M41" s="15" t="s">
        <v>134</v>
      </c>
      <c r="N41" s="15" t="s">
        <v>167</v>
      </c>
      <c r="O41" s="16">
        <v>41213</v>
      </c>
      <c r="P41" s="17" t="s">
        <v>324</v>
      </c>
      <c r="Q41" s="18">
        <v>115</v>
      </c>
      <c r="R41" s="19">
        <v>55933</v>
      </c>
      <c r="S41" s="20">
        <v>868383</v>
      </c>
      <c r="T41" s="21">
        <v>0</v>
      </c>
      <c r="U41" s="21">
        <v>7084590</v>
      </c>
      <c r="V41" s="21">
        <v>7084590</v>
      </c>
      <c r="W41" s="21">
        <v>0</v>
      </c>
      <c r="X41" s="21">
        <v>2.16</v>
      </c>
      <c r="Y41" s="21">
        <v>32.802</v>
      </c>
      <c r="Z41" s="21">
        <v>414445.62236190238</v>
      </c>
      <c r="AA41" s="21">
        <v>3.0488708591464009E-7</v>
      </c>
      <c r="AB41" s="21">
        <v>4.6300491630426035E-6</v>
      </c>
      <c r="AC41" s="21">
        <v>5.8499591699999916E-2</v>
      </c>
      <c r="AD41" s="21">
        <v>8.1583702122220263</v>
      </c>
      <c r="AE41" s="21">
        <v>2.4873817198171775E-6</v>
      </c>
      <c r="AF41" s="21">
        <v>3.7773655172890298E-5</v>
      </c>
      <c r="AG41" s="22">
        <v>0.47726132635243018</v>
      </c>
      <c r="AH41" s="23" t="s">
        <v>208</v>
      </c>
      <c r="AI41" s="24" t="s">
        <v>209</v>
      </c>
      <c r="AJ41" s="24" t="s">
        <v>323</v>
      </c>
      <c r="AK41" s="24">
        <v>336.1</v>
      </c>
      <c r="AL41" s="24">
        <v>309.51</v>
      </c>
      <c r="AM41" s="24">
        <v>314.33999999999997</v>
      </c>
      <c r="AN41" s="25">
        <f t="shared" si="12"/>
        <v>0.29494340806919012</v>
      </c>
      <c r="AO41" s="26">
        <v>3</v>
      </c>
      <c r="AP41" s="26"/>
      <c r="AQ41" s="36">
        <v>3</v>
      </c>
      <c r="AR41" s="26"/>
      <c r="AS41" s="28">
        <v>23.18082191780822</v>
      </c>
      <c r="AT41" s="28">
        <v>27.183561643835617</v>
      </c>
      <c r="AU41" s="35">
        <v>1</v>
      </c>
      <c r="AV41" s="29" t="s">
        <v>140</v>
      </c>
      <c r="AW41" s="30" t="s">
        <v>169</v>
      </c>
      <c r="AX41" s="30" t="s">
        <v>325</v>
      </c>
      <c r="AY41" s="30" t="s">
        <v>142</v>
      </c>
      <c r="AZ41" s="30" t="s">
        <v>143</v>
      </c>
      <c r="BA41" s="35">
        <f t="shared" si="13"/>
        <v>4</v>
      </c>
      <c r="BB41" s="30">
        <f>IFERROR(INDEX(DataTab_LCR_Battery_Info!$M$3:$M$12,MATCH(AW41,DataTab_LCR_Battery_Info!$L$3:$L$12,0)),"CAISO_System")</f>
        <v>545</v>
      </c>
      <c r="BC41" s="31" t="str">
        <f t="shared" si="14"/>
        <v>High</v>
      </c>
      <c r="BD41" t="s">
        <v>171</v>
      </c>
      <c r="BE41" s="32">
        <v>2.1325279457969999</v>
      </c>
      <c r="BF41" s="35">
        <f t="shared" si="15"/>
        <v>3</v>
      </c>
      <c r="BG41" s="33">
        <f t="shared" si="16"/>
        <v>7.5547310345780591E-2</v>
      </c>
      <c r="BH41">
        <f t="shared" si="17"/>
        <v>1</v>
      </c>
      <c r="BI41" s="34">
        <f t="shared" si="18"/>
        <v>2.2282181183845312E-2</v>
      </c>
      <c r="BJ41">
        <f t="shared" si="11"/>
        <v>3</v>
      </c>
      <c r="BK41" s="35">
        <v>3</v>
      </c>
      <c r="BL41" t="s">
        <v>146</v>
      </c>
      <c r="BM41" t="s">
        <v>147</v>
      </c>
      <c r="BN41">
        <f t="shared" si="19"/>
        <v>4</v>
      </c>
      <c r="BO41" s="35">
        <f>IFERROR(INDEX(DataTab_LCR_Battery_Info!$R$4:$R$9,MATCH(BL41,DataTab_LCR_Battery_Info!$Q$4:$Q$9,0))+INDEX(DataTab_LCR_Battery_Info!$T$4:$T$5,MATCH(BM41,DataTab_LCR_Battery_Info!$S$4:$S$5,0)),"1.4")</f>
        <v>4</v>
      </c>
      <c r="BP41">
        <f t="shared" si="20"/>
        <v>79.166666666666671</v>
      </c>
      <c r="BQ41">
        <f t="shared" si="10"/>
        <v>1</v>
      </c>
    </row>
    <row r="42" spans="4:69" x14ac:dyDescent="0.35">
      <c r="D42" s="53" t="s">
        <v>128</v>
      </c>
      <c r="E42" s="53" t="s">
        <v>128</v>
      </c>
      <c r="F42" s="15" t="s">
        <v>326</v>
      </c>
      <c r="G42" s="15" t="s">
        <v>327</v>
      </c>
      <c r="H42" s="15">
        <v>47.18</v>
      </c>
      <c r="I42" s="15">
        <v>59</v>
      </c>
      <c r="J42" s="15" t="s">
        <v>131</v>
      </c>
      <c r="K42" s="15" t="s">
        <v>281</v>
      </c>
      <c r="L42" s="15" t="s">
        <v>158</v>
      </c>
      <c r="M42" s="15" t="s">
        <v>134</v>
      </c>
      <c r="N42" s="15" t="s">
        <v>135</v>
      </c>
      <c r="O42" s="16">
        <v>39345</v>
      </c>
      <c r="P42" s="17" t="s">
        <v>207</v>
      </c>
      <c r="Q42" s="18">
        <v>500</v>
      </c>
      <c r="R42" s="19">
        <v>56473</v>
      </c>
      <c r="S42" s="20">
        <v>24008</v>
      </c>
      <c r="T42" s="21">
        <v>0</v>
      </c>
      <c r="U42" s="21">
        <v>243113</v>
      </c>
      <c r="V42" s="21">
        <v>243113</v>
      </c>
      <c r="W42" s="21">
        <v>0</v>
      </c>
      <c r="X42" s="21">
        <v>7.3999999999999996E-2</v>
      </c>
      <c r="Y42" s="21">
        <v>1.774</v>
      </c>
      <c r="Z42" s="21">
        <v>14222.0112369621</v>
      </c>
      <c r="AA42" s="21">
        <v>3.0438520358845476E-7</v>
      </c>
      <c r="AB42" s="21">
        <v>7.2970182589989014E-6</v>
      </c>
      <c r="AC42" s="21">
        <v>5.8499591699999999E-2</v>
      </c>
      <c r="AD42" s="21">
        <v>10.126332889036988</v>
      </c>
      <c r="AE42" s="21">
        <v>3.0823058980339886E-6</v>
      </c>
      <c r="AF42" s="21">
        <v>7.3892035988003989E-5</v>
      </c>
      <c r="AG42" s="22">
        <v>0.59238633942694519</v>
      </c>
      <c r="AH42" s="23" t="s">
        <v>161</v>
      </c>
      <c r="AI42" s="24" t="s">
        <v>138</v>
      </c>
      <c r="AJ42" s="24" t="s">
        <v>327</v>
      </c>
      <c r="AK42" s="24">
        <v>49.8</v>
      </c>
      <c r="AL42" s="24">
        <v>46</v>
      </c>
      <c r="AM42" s="24">
        <v>46</v>
      </c>
      <c r="AN42" s="25">
        <f t="shared" si="12"/>
        <v>5.503291705635327E-2</v>
      </c>
      <c r="AO42" s="26">
        <v>3</v>
      </c>
      <c r="AP42" s="26"/>
      <c r="AQ42" s="36">
        <v>2</v>
      </c>
      <c r="AR42" s="26"/>
      <c r="AS42" s="28">
        <v>28.298630136986301</v>
      </c>
      <c r="AT42" s="28">
        <v>32.301369863013697</v>
      </c>
      <c r="AU42" s="35">
        <v>2</v>
      </c>
      <c r="AV42" s="29" t="s">
        <v>140</v>
      </c>
      <c r="AW42" s="30" t="s">
        <v>193</v>
      </c>
      <c r="AX42" s="30" t="s">
        <v>194</v>
      </c>
      <c r="AY42" s="30" t="s">
        <v>142</v>
      </c>
      <c r="AZ42" s="30" t="s">
        <v>143</v>
      </c>
      <c r="BA42" s="35">
        <f t="shared" si="13"/>
        <v>4</v>
      </c>
      <c r="BB42" s="30">
        <f>IFERROR(INDEX(DataTab_LCR_Battery_Info!$M$3:$M$12,MATCH(AW42,DataTab_LCR_Battery_Info!$L$3:$L$12,0)),"CAISO_System")</f>
        <v>1141</v>
      </c>
      <c r="BC42" s="31" t="str">
        <f t="shared" si="14"/>
        <v>High</v>
      </c>
      <c r="BD42" t="s">
        <v>144</v>
      </c>
      <c r="BE42" s="32" t="s">
        <v>145</v>
      </c>
      <c r="BF42" s="35">
        <f t="shared" si="15"/>
        <v>4</v>
      </c>
      <c r="BG42" s="33">
        <f t="shared" si="16"/>
        <v>0.14778407197600799</v>
      </c>
      <c r="BH42">
        <f t="shared" si="17"/>
        <v>3</v>
      </c>
      <c r="BI42" s="34">
        <f t="shared" si="18"/>
        <v>8.1329885753057898E-3</v>
      </c>
      <c r="BJ42">
        <f t="shared" si="11"/>
        <v>2</v>
      </c>
      <c r="BK42" s="35">
        <v>2</v>
      </c>
      <c r="BL42" t="s">
        <v>146</v>
      </c>
      <c r="BM42" t="s">
        <v>147</v>
      </c>
      <c r="BN42">
        <f t="shared" si="19"/>
        <v>4</v>
      </c>
      <c r="BO42" s="35">
        <f>IFERROR(INDEX(DataTab_LCR_Battery_Info!$R$4:$R$9,MATCH(BL42,DataTab_LCR_Battery_Info!$Q$4:$Q$9,0))+INDEX(DataTab_LCR_Battery_Info!$T$4:$T$5,MATCH(BM42,DataTab_LCR_Battery_Info!$S$4:$S$5,0)),"1.4")</f>
        <v>4</v>
      </c>
      <c r="BP42">
        <f t="shared" si="20"/>
        <v>79.166666666666671</v>
      </c>
      <c r="BQ42">
        <f t="shared" si="10"/>
        <v>0</v>
      </c>
    </row>
    <row r="43" spans="4:69" x14ac:dyDescent="0.35">
      <c r="D43" s="53" t="s">
        <v>128</v>
      </c>
      <c r="E43" s="53" t="s">
        <v>128</v>
      </c>
      <c r="F43" s="15" t="s">
        <v>328</v>
      </c>
      <c r="G43" s="15" t="s">
        <v>329</v>
      </c>
      <c r="H43" s="15">
        <v>28.56</v>
      </c>
      <c r="I43" s="15">
        <v>41.5</v>
      </c>
      <c r="J43" s="15" t="s">
        <v>156</v>
      </c>
      <c r="K43" s="15" t="s">
        <v>330</v>
      </c>
      <c r="L43" s="15" t="s">
        <v>158</v>
      </c>
      <c r="M43" s="15" t="s">
        <v>134</v>
      </c>
      <c r="N43" s="15" t="s">
        <v>167</v>
      </c>
      <c r="O43" s="16">
        <v>33165</v>
      </c>
      <c r="P43" s="17" t="s">
        <v>331</v>
      </c>
      <c r="Q43" s="18">
        <v>115</v>
      </c>
      <c r="R43" s="19">
        <v>50748</v>
      </c>
      <c r="S43" s="20">
        <v>15801</v>
      </c>
      <c r="T43" s="21">
        <v>0</v>
      </c>
      <c r="U43" s="21">
        <v>151465</v>
      </c>
      <c r="V43" s="21">
        <v>151465</v>
      </c>
      <c r="W43" s="21">
        <v>0</v>
      </c>
      <c r="X43" s="21">
        <v>4.4159400000000001E-2</v>
      </c>
      <c r="Y43" s="21">
        <v>20.60772</v>
      </c>
      <c r="Z43" s="21">
        <v>8860.6406568405</v>
      </c>
      <c r="AA43" s="21">
        <v>2.9154854256758989E-7</v>
      </c>
      <c r="AB43" s="21">
        <v>1.3605598653154195E-4</v>
      </c>
      <c r="AC43" s="21">
        <v>5.8499591699999999E-2</v>
      </c>
      <c r="AD43" s="21">
        <v>9.5857857097652044</v>
      </c>
      <c r="AE43" s="21">
        <v>2.7947218530472755E-6</v>
      </c>
      <c r="AF43" s="21">
        <v>1.3042035314220618E-3</v>
      </c>
      <c r="AG43" s="22">
        <v>0.56076455014495918</v>
      </c>
      <c r="AH43" s="23" t="s">
        <v>208</v>
      </c>
      <c r="AI43" s="24" t="s">
        <v>209</v>
      </c>
      <c r="AJ43" s="24" t="s">
        <v>329</v>
      </c>
      <c r="AK43" s="24">
        <v>32</v>
      </c>
      <c r="AL43" s="24">
        <v>28.56</v>
      </c>
      <c r="AM43" s="24">
        <v>28.56</v>
      </c>
      <c r="AN43" s="25">
        <f t="shared" si="12"/>
        <v>5.6367722602739728E-2</v>
      </c>
      <c r="AO43" s="26">
        <v>1</v>
      </c>
      <c r="AP43" s="26"/>
      <c r="AQ43" s="36">
        <v>4</v>
      </c>
      <c r="AR43" s="26"/>
      <c r="AS43" s="28">
        <v>45.230136986301368</v>
      </c>
      <c r="AT43" s="28">
        <v>49.232876712328768</v>
      </c>
      <c r="AU43" s="35">
        <v>4</v>
      </c>
      <c r="AV43" s="29" t="s">
        <v>140</v>
      </c>
      <c r="AW43" s="30" t="s">
        <v>310</v>
      </c>
      <c r="AX43" s="30" t="s">
        <v>332</v>
      </c>
      <c r="AY43" s="30" t="s">
        <v>140</v>
      </c>
      <c r="AZ43" s="30">
        <v>7</v>
      </c>
      <c r="BA43" s="35">
        <f t="shared" si="13"/>
        <v>3</v>
      </c>
      <c r="BB43" s="30">
        <f>IFERROR(INDEX(DataTab_LCR_Battery_Info!$M$3:$M$12,MATCH(AW43,DataTab_LCR_Battery_Info!$L$3:$L$12,0)),"CAISO_System")</f>
        <v>2220</v>
      </c>
      <c r="BC43" s="31" t="str">
        <f t="shared" si="14"/>
        <v>High</v>
      </c>
      <c r="BD43" t="s">
        <v>171</v>
      </c>
      <c r="BE43" s="32">
        <v>1.149402955167</v>
      </c>
      <c r="BF43" s="35">
        <f t="shared" si="15"/>
        <v>3</v>
      </c>
      <c r="BG43" s="33">
        <f t="shared" si="16"/>
        <v>2.6084070628441238</v>
      </c>
      <c r="BH43">
        <f t="shared" si="17"/>
        <v>4</v>
      </c>
      <c r="BI43" s="34">
        <f t="shared" si="18"/>
        <v>0.14702996575342467</v>
      </c>
      <c r="BJ43">
        <f t="shared" si="11"/>
        <v>4</v>
      </c>
      <c r="BK43" s="35">
        <v>4</v>
      </c>
      <c r="BL43" t="s">
        <v>312</v>
      </c>
      <c r="BM43" t="s">
        <v>313</v>
      </c>
      <c r="BN43">
        <f t="shared" si="19"/>
        <v>1</v>
      </c>
      <c r="BO43" s="35">
        <f>IFERROR(INDEX(DataTab_LCR_Battery_Info!$R$4:$R$9,MATCH(BL43,DataTab_LCR_Battery_Info!$Q$4:$Q$9,0))+INDEX(DataTab_LCR_Battery_Info!$T$4:$T$5,MATCH(BM43,DataTab_LCR_Battery_Info!$S$4:$S$5,0)),"1.4")</f>
        <v>1.25</v>
      </c>
      <c r="BP43">
        <f t="shared" si="20"/>
        <v>78.125</v>
      </c>
      <c r="BQ43">
        <f t="shared" si="10"/>
        <v>0</v>
      </c>
    </row>
    <row r="44" spans="4:69" x14ac:dyDescent="0.35">
      <c r="E44" s="53" t="s">
        <v>128</v>
      </c>
      <c r="F44" s="15" t="s">
        <v>333</v>
      </c>
      <c r="G44" s="15" t="s">
        <v>334</v>
      </c>
      <c r="H44" s="15">
        <v>43</v>
      </c>
      <c r="I44" s="15">
        <v>45.5</v>
      </c>
      <c r="J44" s="15" t="s">
        <v>131</v>
      </c>
      <c r="K44" s="15" t="s">
        <v>335</v>
      </c>
      <c r="L44" s="15" t="s">
        <v>158</v>
      </c>
      <c r="M44" s="15" t="s">
        <v>134</v>
      </c>
      <c r="N44" s="15" t="s">
        <v>135</v>
      </c>
      <c r="O44" s="16">
        <v>37799</v>
      </c>
      <c r="P44" s="17" t="s">
        <v>191</v>
      </c>
      <c r="Q44" s="18">
        <v>230</v>
      </c>
      <c r="R44" s="19">
        <v>55951</v>
      </c>
      <c r="S44" s="20">
        <v>7862</v>
      </c>
      <c r="T44" s="21">
        <v>0</v>
      </c>
      <c r="U44" s="21">
        <v>90083</v>
      </c>
      <c r="V44" s="21">
        <v>90083</v>
      </c>
      <c r="W44" s="21">
        <v>0</v>
      </c>
      <c r="X44" s="21">
        <v>2.5999999999999999E-2</v>
      </c>
      <c r="Y44" s="21">
        <v>0.81399999999999995</v>
      </c>
      <c r="Z44" s="21">
        <v>5269.8187191111001</v>
      </c>
      <c r="AA44" s="21">
        <v>2.8862271460763962E-7</v>
      </c>
      <c r="AB44" s="21">
        <v>9.0361111419468704E-6</v>
      </c>
      <c r="AC44" s="21">
        <v>5.8499591699999999E-2</v>
      </c>
      <c r="AD44" s="21">
        <v>11.458025947596031</v>
      </c>
      <c r="AE44" s="21">
        <v>3.3070465530399389E-6</v>
      </c>
      <c r="AF44" s="21">
        <v>1.0353599592978885E-4</v>
      </c>
      <c r="AG44" s="22">
        <v>0.67028983962237343</v>
      </c>
      <c r="AH44" s="23" t="s">
        <v>161</v>
      </c>
      <c r="AI44" s="24" t="s">
        <v>138</v>
      </c>
      <c r="AJ44" s="24" t="s">
        <v>336</v>
      </c>
      <c r="AK44" s="24">
        <v>60.5</v>
      </c>
      <c r="AL44" s="24">
        <v>43</v>
      </c>
      <c r="AM44" s="24">
        <v>43</v>
      </c>
      <c r="AN44" s="25">
        <f t="shared" si="12"/>
        <v>1.483452205743613E-2</v>
      </c>
      <c r="AO44" s="26">
        <v>1</v>
      </c>
      <c r="AP44" s="26"/>
      <c r="AQ44" s="36">
        <v>3</v>
      </c>
      <c r="AR44" s="26"/>
      <c r="AS44" s="28">
        <v>32.534246575342465</v>
      </c>
      <c r="AT44" s="28">
        <v>36.536986301369865</v>
      </c>
      <c r="AU44" s="35">
        <v>2</v>
      </c>
      <c r="AV44" s="29" t="s">
        <v>140</v>
      </c>
      <c r="AW44" s="30" t="s">
        <v>193</v>
      </c>
      <c r="AX44" s="30" t="s">
        <v>194</v>
      </c>
      <c r="AY44" s="30" t="s">
        <v>142</v>
      </c>
      <c r="AZ44" s="30" t="s">
        <v>143</v>
      </c>
      <c r="BA44" s="35">
        <f t="shared" si="13"/>
        <v>4</v>
      </c>
      <c r="BB44" s="30">
        <f>IFERROR(INDEX(DataTab_LCR_Battery_Info!$M$3:$M$12,MATCH(AW44,DataTab_LCR_Battery_Info!$L$3:$L$12,0)),"CAISO_System")</f>
        <v>1141</v>
      </c>
      <c r="BC44" s="31" t="str">
        <f t="shared" si="14"/>
        <v>High</v>
      </c>
      <c r="BD44" t="s">
        <v>144</v>
      </c>
      <c r="BE44" s="32" t="s">
        <v>145</v>
      </c>
      <c r="BF44" s="35">
        <f t="shared" si="15"/>
        <v>4</v>
      </c>
      <c r="BG44" s="33">
        <f t="shared" si="16"/>
        <v>0.2070719918595777</v>
      </c>
      <c r="BH44">
        <f t="shared" si="17"/>
        <v>3</v>
      </c>
      <c r="BI44" s="34">
        <f t="shared" si="18"/>
        <v>3.0718140307181402E-3</v>
      </c>
      <c r="BJ44">
        <f t="shared" si="11"/>
        <v>1</v>
      </c>
      <c r="BK44" s="35">
        <v>1</v>
      </c>
      <c r="BL44" t="s">
        <v>146</v>
      </c>
      <c r="BM44" t="s">
        <v>147</v>
      </c>
      <c r="BN44">
        <f t="shared" si="19"/>
        <v>4</v>
      </c>
      <c r="BO44" s="35">
        <f>IFERROR(INDEX(DataTab_LCR_Battery_Info!$R$4:$R$9,MATCH(BL44,DataTab_LCR_Battery_Info!$Q$4:$Q$9,0))+INDEX(DataTab_LCR_Battery_Info!$T$4:$T$5,MATCH(BM44,DataTab_LCR_Battery_Info!$S$4:$S$5,0)),"1.4")</f>
        <v>4</v>
      </c>
      <c r="BP44">
        <f t="shared" si="20"/>
        <v>78.125</v>
      </c>
      <c r="BQ44">
        <f t="shared" si="10"/>
        <v>0</v>
      </c>
    </row>
    <row r="45" spans="4:69" x14ac:dyDescent="0.35">
      <c r="D45" s="53" t="s">
        <v>128</v>
      </c>
      <c r="E45" s="53" t="s">
        <v>128</v>
      </c>
      <c r="F45" s="15" t="s">
        <v>337</v>
      </c>
      <c r="G45" s="15" t="s">
        <v>338</v>
      </c>
      <c r="H45" s="15">
        <v>266</v>
      </c>
      <c r="I45" s="15">
        <v>295</v>
      </c>
      <c r="J45" s="15" t="s">
        <v>156</v>
      </c>
      <c r="K45" s="15" t="s">
        <v>297</v>
      </c>
      <c r="L45" s="15" t="s">
        <v>206</v>
      </c>
      <c r="M45" s="15" t="s">
        <v>134</v>
      </c>
      <c r="N45" s="15" t="s">
        <v>159</v>
      </c>
      <c r="O45" s="16">
        <v>37685</v>
      </c>
      <c r="P45" s="17" t="s">
        <v>298</v>
      </c>
      <c r="Q45" s="18">
        <v>230</v>
      </c>
      <c r="R45" s="19">
        <v>55151</v>
      </c>
      <c r="S45" s="20">
        <v>1059098</v>
      </c>
      <c r="T45" s="21">
        <v>0</v>
      </c>
      <c r="U45" s="21">
        <v>7955982</v>
      </c>
      <c r="V45" s="21">
        <v>7955982</v>
      </c>
      <c r="W45" s="21">
        <v>0</v>
      </c>
      <c r="X45" s="21">
        <v>2.3929999999999998</v>
      </c>
      <c r="Y45" s="21">
        <v>31.012</v>
      </c>
      <c r="Z45" s="21">
        <v>465421.69857254898</v>
      </c>
      <c r="AA45" s="21">
        <v>3.007799665710656E-7</v>
      </c>
      <c r="AB45" s="21">
        <v>3.8979474815302496E-6</v>
      </c>
      <c r="AC45" s="21">
        <v>5.849959169999995E-2</v>
      </c>
      <c r="AD45" s="21">
        <v>7.5120357134089577</v>
      </c>
      <c r="AE45" s="21">
        <v>2.2594698507597973E-6</v>
      </c>
      <c r="AF45" s="21">
        <v>2.9281520690247737E-5</v>
      </c>
      <c r="AG45" s="22">
        <v>0.43945102207024189</v>
      </c>
      <c r="AH45" s="23" t="s">
        <v>254</v>
      </c>
      <c r="AI45" s="24" t="s">
        <v>209</v>
      </c>
      <c r="AJ45" s="24" t="s">
        <v>299</v>
      </c>
      <c r="AK45" s="24">
        <v>1200</v>
      </c>
      <c r="AL45" s="24">
        <v>1029.44</v>
      </c>
      <c r="AM45" s="24">
        <v>1029.44</v>
      </c>
      <c r="AN45" s="25">
        <f t="shared" si="12"/>
        <v>0.10075133181126332</v>
      </c>
      <c r="AO45" s="26">
        <v>2</v>
      </c>
      <c r="AP45" s="26"/>
      <c r="AQ45" s="36">
        <v>2</v>
      </c>
      <c r="AR45" s="26"/>
      <c r="AS45" s="28">
        <v>32.846575342465755</v>
      </c>
      <c r="AT45" s="28">
        <v>36.849315068493148</v>
      </c>
      <c r="AU45" s="35">
        <v>3</v>
      </c>
      <c r="AV45" s="29" t="s">
        <v>142</v>
      </c>
      <c r="AW45" s="30" t="s">
        <v>163</v>
      </c>
      <c r="AX45" s="30" t="s">
        <v>163</v>
      </c>
      <c r="AY45" s="30" t="s">
        <v>142</v>
      </c>
      <c r="AZ45" s="30" t="s">
        <v>143</v>
      </c>
      <c r="BA45" s="35">
        <f t="shared" si="13"/>
        <v>4</v>
      </c>
      <c r="BB45" s="30" t="str">
        <f>IFERROR(INDEX(DataTab_LCR_Battery_Info!$M$3:$M$12,MATCH(AW45,DataTab_LCR_Battery_Info!$L$3:$L$12,0)),"CAISO_System")</f>
        <v>CAISO_System</v>
      </c>
      <c r="BC45" s="31" t="str">
        <f t="shared" si="14"/>
        <v>High</v>
      </c>
      <c r="BD45" t="s">
        <v>144</v>
      </c>
      <c r="BE45" s="32" t="s">
        <v>145</v>
      </c>
      <c r="BF45" s="35">
        <f t="shared" si="15"/>
        <v>4</v>
      </c>
      <c r="BG45" s="33">
        <f t="shared" si="16"/>
        <v>5.8563041380495472E-2</v>
      </c>
      <c r="BH45">
        <f t="shared" si="17"/>
        <v>1</v>
      </c>
      <c r="BI45" s="34">
        <f t="shared" si="18"/>
        <v>5.900304414003044E-3</v>
      </c>
      <c r="BJ45">
        <f t="shared" si="11"/>
        <v>2</v>
      </c>
      <c r="BK45" s="35">
        <v>1</v>
      </c>
      <c r="BL45" t="s">
        <v>146</v>
      </c>
      <c r="BM45" t="s">
        <v>147</v>
      </c>
      <c r="BN45">
        <f t="shared" si="19"/>
        <v>4</v>
      </c>
      <c r="BO45" s="35">
        <f>IFERROR(INDEX(DataTab_LCR_Battery_Info!$R$4:$R$9,MATCH(BL45,DataTab_LCR_Battery_Info!$Q$4:$Q$9,0))+INDEX(DataTab_LCR_Battery_Info!$T$4:$T$5,MATCH(BM45,DataTab_LCR_Battery_Info!$S$4:$S$5,0)),"1.4")</f>
        <v>4</v>
      </c>
      <c r="BP45">
        <f t="shared" si="20"/>
        <v>78.125</v>
      </c>
      <c r="BQ45">
        <f t="shared" si="10"/>
        <v>0</v>
      </c>
    </row>
    <row r="46" spans="4:69" x14ac:dyDescent="0.35">
      <c r="E46" s="53" t="s">
        <v>128</v>
      </c>
      <c r="F46" s="15" t="s">
        <v>339</v>
      </c>
      <c r="G46" s="15" t="s">
        <v>340</v>
      </c>
      <c r="H46" s="15">
        <v>266</v>
      </c>
      <c r="I46" s="15">
        <v>295</v>
      </c>
      <c r="J46" s="15" t="s">
        <v>156</v>
      </c>
      <c r="K46" s="15" t="s">
        <v>297</v>
      </c>
      <c r="L46" s="15" t="s">
        <v>206</v>
      </c>
      <c r="M46" s="15" t="s">
        <v>134</v>
      </c>
      <c r="N46" s="15" t="s">
        <v>159</v>
      </c>
      <c r="O46" s="16">
        <v>37634</v>
      </c>
      <c r="P46" s="17" t="s">
        <v>298</v>
      </c>
      <c r="Q46" s="18">
        <v>230</v>
      </c>
      <c r="R46" s="19">
        <v>55151</v>
      </c>
      <c r="S46" s="20">
        <v>1059098</v>
      </c>
      <c r="T46" s="21">
        <v>0</v>
      </c>
      <c r="U46" s="21">
        <v>7955982</v>
      </c>
      <c r="V46" s="21">
        <v>7955982</v>
      </c>
      <c r="W46" s="21">
        <v>0</v>
      </c>
      <c r="X46" s="21">
        <v>2.3929999999999998</v>
      </c>
      <c r="Y46" s="21">
        <v>31.012</v>
      </c>
      <c r="Z46" s="21">
        <v>465421.69857254898</v>
      </c>
      <c r="AA46" s="21">
        <v>3.007799665710656E-7</v>
      </c>
      <c r="AB46" s="21">
        <v>3.8979474815302496E-6</v>
      </c>
      <c r="AC46" s="21">
        <v>5.849959169999995E-2</v>
      </c>
      <c r="AD46" s="21">
        <v>7.5120357134089577</v>
      </c>
      <c r="AE46" s="21">
        <v>2.2594698507597973E-6</v>
      </c>
      <c r="AF46" s="21">
        <v>2.9281520690247737E-5</v>
      </c>
      <c r="AG46" s="22">
        <v>0.43945102207024189</v>
      </c>
      <c r="AH46" s="23" t="s">
        <v>254</v>
      </c>
      <c r="AI46" s="24" t="s">
        <v>209</v>
      </c>
      <c r="AJ46" s="24" t="s">
        <v>299</v>
      </c>
      <c r="AK46" s="24">
        <v>1200</v>
      </c>
      <c r="AL46" s="24">
        <v>1029.44</v>
      </c>
      <c r="AM46" s="24">
        <v>1029.44</v>
      </c>
      <c r="AN46" s="25">
        <f t="shared" si="12"/>
        <v>0.10075133181126332</v>
      </c>
      <c r="AO46" s="26">
        <v>2</v>
      </c>
      <c r="AP46" s="26"/>
      <c r="AQ46" s="36">
        <v>2</v>
      </c>
      <c r="AR46" s="26"/>
      <c r="AS46" s="28">
        <v>32.986301369863014</v>
      </c>
      <c r="AT46" s="28">
        <v>36.989041095890414</v>
      </c>
      <c r="AU46" s="35">
        <v>3</v>
      </c>
      <c r="AV46" s="29" t="s">
        <v>142</v>
      </c>
      <c r="AW46" s="30" t="s">
        <v>163</v>
      </c>
      <c r="AX46" s="30" t="s">
        <v>163</v>
      </c>
      <c r="AY46" s="30" t="s">
        <v>142</v>
      </c>
      <c r="AZ46" s="30" t="s">
        <v>143</v>
      </c>
      <c r="BA46" s="35">
        <f t="shared" si="13"/>
        <v>4</v>
      </c>
      <c r="BB46" s="30" t="str">
        <f>IFERROR(INDEX(DataTab_LCR_Battery_Info!$M$3:$M$12,MATCH(AW46,DataTab_LCR_Battery_Info!$L$3:$L$12,0)),"CAISO_System")</f>
        <v>CAISO_System</v>
      </c>
      <c r="BC46" s="31" t="str">
        <f t="shared" si="14"/>
        <v>High</v>
      </c>
      <c r="BD46" t="s">
        <v>144</v>
      </c>
      <c r="BE46" s="32" t="s">
        <v>145</v>
      </c>
      <c r="BF46" s="35">
        <f t="shared" si="15"/>
        <v>4</v>
      </c>
      <c r="BG46" s="33">
        <f t="shared" si="16"/>
        <v>5.8563041380495472E-2</v>
      </c>
      <c r="BH46">
        <f t="shared" si="17"/>
        <v>1</v>
      </c>
      <c r="BI46" s="34">
        <f t="shared" si="18"/>
        <v>5.900304414003044E-3</v>
      </c>
      <c r="BJ46">
        <f t="shared" si="11"/>
        <v>2</v>
      </c>
      <c r="BK46" s="35">
        <v>1</v>
      </c>
      <c r="BL46" t="s">
        <v>146</v>
      </c>
      <c r="BM46" t="s">
        <v>147</v>
      </c>
      <c r="BN46">
        <f t="shared" si="19"/>
        <v>4</v>
      </c>
      <c r="BO46" s="35">
        <f>IFERROR(INDEX(DataTab_LCR_Battery_Info!$R$4:$R$9,MATCH(BL46,DataTab_LCR_Battery_Info!$Q$4:$Q$9,0))+INDEX(DataTab_LCR_Battery_Info!$T$4:$T$5,MATCH(BM46,DataTab_LCR_Battery_Info!$S$4:$S$5,0)),"1.4")</f>
        <v>4</v>
      </c>
      <c r="BP46">
        <f t="shared" si="20"/>
        <v>78.125</v>
      </c>
      <c r="BQ46">
        <f t="shared" si="10"/>
        <v>0</v>
      </c>
    </row>
    <row r="47" spans="4:69" x14ac:dyDescent="0.35">
      <c r="D47" s="53" t="s">
        <v>128</v>
      </c>
      <c r="E47" s="53" t="s">
        <v>128</v>
      </c>
      <c r="F47" s="15" t="s">
        <v>341</v>
      </c>
      <c r="G47" s="15" t="s">
        <v>342</v>
      </c>
      <c r="H47" s="15">
        <v>267</v>
      </c>
      <c r="I47" s="15">
        <v>295</v>
      </c>
      <c r="J47" s="15" t="s">
        <v>156</v>
      </c>
      <c r="K47" s="15" t="s">
        <v>297</v>
      </c>
      <c r="L47" s="15" t="s">
        <v>206</v>
      </c>
      <c r="M47" s="15" t="s">
        <v>134</v>
      </c>
      <c r="N47" s="15" t="s">
        <v>159</v>
      </c>
      <c r="O47" s="16">
        <v>37685</v>
      </c>
      <c r="P47" s="17" t="s">
        <v>298</v>
      </c>
      <c r="Q47" s="18">
        <v>230</v>
      </c>
      <c r="R47" s="19">
        <v>55151</v>
      </c>
      <c r="S47" s="20">
        <v>1059098</v>
      </c>
      <c r="T47" s="21">
        <v>0</v>
      </c>
      <c r="U47" s="21">
        <v>7955982</v>
      </c>
      <c r="V47" s="21">
        <v>7955982</v>
      </c>
      <c r="W47" s="21">
        <v>0</v>
      </c>
      <c r="X47" s="21">
        <v>2.3929999999999998</v>
      </c>
      <c r="Y47" s="21">
        <v>31.012</v>
      </c>
      <c r="Z47" s="21">
        <v>465421.69857254898</v>
      </c>
      <c r="AA47" s="21">
        <v>3.007799665710656E-7</v>
      </c>
      <c r="AB47" s="21">
        <v>3.8979474815302496E-6</v>
      </c>
      <c r="AC47" s="21">
        <v>5.849959169999995E-2</v>
      </c>
      <c r="AD47" s="21">
        <v>7.5120357134089577</v>
      </c>
      <c r="AE47" s="21">
        <v>2.2594698507597973E-6</v>
      </c>
      <c r="AF47" s="21">
        <v>2.9281520690247737E-5</v>
      </c>
      <c r="AG47" s="22">
        <v>0.43945102207024189</v>
      </c>
      <c r="AH47" s="23" t="s">
        <v>254</v>
      </c>
      <c r="AI47" s="24" t="s">
        <v>209</v>
      </c>
      <c r="AJ47" s="24" t="s">
        <v>299</v>
      </c>
      <c r="AK47" s="24">
        <v>1200</v>
      </c>
      <c r="AL47" s="24">
        <v>1029.44</v>
      </c>
      <c r="AM47" s="24">
        <v>1029.44</v>
      </c>
      <c r="AN47" s="25">
        <f t="shared" si="12"/>
        <v>0.10075133181126332</v>
      </c>
      <c r="AO47" s="26">
        <v>2</v>
      </c>
      <c r="AP47" s="26"/>
      <c r="AQ47" s="36">
        <v>2</v>
      </c>
      <c r="AR47" s="27"/>
      <c r="AS47" s="28">
        <v>32.846575342465755</v>
      </c>
      <c r="AT47" s="28">
        <v>36.849315068493148</v>
      </c>
      <c r="AU47" s="35">
        <v>3</v>
      </c>
      <c r="AV47" s="29" t="s">
        <v>142</v>
      </c>
      <c r="AW47" s="30" t="s">
        <v>163</v>
      </c>
      <c r="AX47" s="30" t="s">
        <v>163</v>
      </c>
      <c r="AY47" s="30" t="s">
        <v>142</v>
      </c>
      <c r="AZ47" s="30" t="s">
        <v>143</v>
      </c>
      <c r="BA47" s="35">
        <f t="shared" si="13"/>
        <v>4</v>
      </c>
      <c r="BB47" s="30" t="str">
        <f>IFERROR(INDEX(DataTab_LCR_Battery_Info!$M$3:$M$12,MATCH(AW47,DataTab_LCR_Battery_Info!$L$3:$L$12,0)),"CAISO_System")</f>
        <v>CAISO_System</v>
      </c>
      <c r="BC47" s="31" t="str">
        <f t="shared" si="14"/>
        <v>High</v>
      </c>
      <c r="BD47" t="s">
        <v>144</v>
      </c>
      <c r="BE47" s="32" t="s">
        <v>145</v>
      </c>
      <c r="BF47" s="35">
        <f t="shared" si="15"/>
        <v>4</v>
      </c>
      <c r="BG47" s="33">
        <f t="shared" si="16"/>
        <v>5.8563041380495472E-2</v>
      </c>
      <c r="BH47">
        <f t="shared" si="17"/>
        <v>1</v>
      </c>
      <c r="BI47" s="34">
        <f t="shared" si="18"/>
        <v>5.900304414003044E-3</v>
      </c>
      <c r="BJ47">
        <f t="shared" si="11"/>
        <v>2</v>
      </c>
      <c r="BK47" s="35">
        <v>1</v>
      </c>
      <c r="BL47" t="s">
        <v>146</v>
      </c>
      <c r="BM47" t="s">
        <v>147</v>
      </c>
      <c r="BN47">
        <f t="shared" si="19"/>
        <v>4</v>
      </c>
      <c r="BO47" s="35">
        <f>IFERROR(INDEX(DataTab_LCR_Battery_Info!$R$4:$R$9,MATCH(BL47,DataTab_LCR_Battery_Info!$Q$4:$Q$9,0))+INDEX(DataTab_LCR_Battery_Info!$T$4:$T$5,MATCH(BM47,DataTab_LCR_Battery_Info!$S$4:$S$5,0)),"1.4")</f>
        <v>4</v>
      </c>
      <c r="BP47">
        <f t="shared" si="20"/>
        <v>78.125</v>
      </c>
      <c r="BQ47">
        <f t="shared" si="10"/>
        <v>0</v>
      </c>
    </row>
    <row r="48" spans="4:69" x14ac:dyDescent="0.35">
      <c r="D48" s="53" t="s">
        <v>128</v>
      </c>
      <c r="E48" s="53" t="s">
        <v>128</v>
      </c>
      <c r="F48" s="15" t="s">
        <v>343</v>
      </c>
      <c r="G48" s="15" t="s">
        <v>344</v>
      </c>
      <c r="H48" s="15">
        <v>147.80000000000001</v>
      </c>
      <c r="I48" s="15"/>
      <c r="J48" s="15" t="s">
        <v>156</v>
      </c>
      <c r="K48" s="15" t="s">
        <v>345</v>
      </c>
      <c r="L48" s="15" t="s">
        <v>206</v>
      </c>
      <c r="M48" s="15" t="s">
        <v>134</v>
      </c>
      <c r="N48" s="15" t="s">
        <v>167</v>
      </c>
      <c r="O48" s="16">
        <v>38435</v>
      </c>
      <c r="P48" s="17" t="s">
        <v>346</v>
      </c>
      <c r="Q48" s="18">
        <v>115</v>
      </c>
      <c r="R48" s="19">
        <v>56026</v>
      </c>
      <c r="S48" s="20">
        <v>861341</v>
      </c>
      <c r="T48" s="21">
        <v>0</v>
      </c>
      <c r="U48" s="21">
        <v>7378537</v>
      </c>
      <c r="V48" s="21">
        <v>7378537</v>
      </c>
      <c r="W48" s="21">
        <v>0</v>
      </c>
      <c r="X48" s="21">
        <v>2.0530000000000004</v>
      </c>
      <c r="Y48" s="21">
        <v>21.103999999999999</v>
      </c>
      <c r="Z48" s="21">
        <v>431641.40184334293</v>
      </c>
      <c r="AA48" s="21">
        <v>2.7823943960706577E-7</v>
      </c>
      <c r="AB48" s="21">
        <v>2.8601875954542207E-6</v>
      </c>
      <c r="AC48" s="21">
        <v>5.8499591700000006E-2</v>
      </c>
      <c r="AD48" s="21">
        <v>8.5663366773438163</v>
      </c>
      <c r="AE48" s="21">
        <v>2.3834927165895972E-6</v>
      </c>
      <c r="AF48" s="21">
        <v>2.4501329903023307E-5</v>
      </c>
      <c r="AG48" s="22">
        <v>0.50112719798934791</v>
      </c>
      <c r="AH48" s="23" t="s">
        <v>208</v>
      </c>
      <c r="AI48" s="24" t="s">
        <v>209</v>
      </c>
      <c r="AJ48" s="24" t="s">
        <v>347</v>
      </c>
      <c r="AK48" s="24">
        <v>154</v>
      </c>
      <c r="AL48" s="24">
        <v>143.5</v>
      </c>
      <c r="AM48" s="24">
        <v>143.5</v>
      </c>
      <c r="AN48" s="25">
        <f t="shared" si="12"/>
        <v>0.63848440372412973</v>
      </c>
      <c r="AO48" s="26">
        <v>4</v>
      </c>
      <c r="AP48" s="26"/>
      <c r="AQ48" s="36">
        <v>3</v>
      </c>
      <c r="AR48" s="26"/>
      <c r="AS48" s="28">
        <v>30.791780821917808</v>
      </c>
      <c r="AT48" s="28">
        <v>34.794520547945204</v>
      </c>
      <c r="AU48" s="35">
        <v>3</v>
      </c>
      <c r="AV48" s="29" t="s">
        <v>140</v>
      </c>
      <c r="AW48" s="30" t="s">
        <v>310</v>
      </c>
      <c r="AX48" s="30" t="s">
        <v>332</v>
      </c>
      <c r="AY48" s="30" t="s">
        <v>140</v>
      </c>
      <c r="AZ48" s="30">
        <v>8</v>
      </c>
      <c r="BA48" s="35">
        <f t="shared" si="13"/>
        <v>3</v>
      </c>
      <c r="BB48" s="30">
        <f>IFERROR(INDEX(DataTab_LCR_Battery_Info!$M$3:$M$12,MATCH(AW48,DataTab_LCR_Battery_Info!$L$3:$L$12,0)),"CAISO_System")</f>
        <v>2220</v>
      </c>
      <c r="BC48" s="31" t="str">
        <f t="shared" si="14"/>
        <v>High</v>
      </c>
      <c r="BD48" t="s">
        <v>144</v>
      </c>
      <c r="BE48" s="32" t="s">
        <v>145</v>
      </c>
      <c r="BF48" s="35">
        <f t="shared" si="15"/>
        <v>4</v>
      </c>
      <c r="BG48" s="33">
        <f t="shared" si="16"/>
        <v>4.9002659806046615E-2</v>
      </c>
      <c r="BH48">
        <f t="shared" si="17"/>
        <v>1</v>
      </c>
      <c r="BI48" s="34">
        <f t="shared" si="18"/>
        <v>3.1287434027160055E-2</v>
      </c>
      <c r="BJ48">
        <f t="shared" si="11"/>
        <v>3</v>
      </c>
      <c r="BK48" s="35">
        <v>4</v>
      </c>
      <c r="BL48" t="s">
        <v>312</v>
      </c>
      <c r="BM48" t="s">
        <v>313</v>
      </c>
      <c r="BN48">
        <f t="shared" si="19"/>
        <v>1</v>
      </c>
      <c r="BO48" s="35">
        <f>IFERROR(INDEX(DataTab_LCR_Battery_Info!$R$4:$R$9,MATCH(BL48,DataTab_LCR_Battery_Info!$Q$4:$Q$9,0))+INDEX(DataTab_LCR_Battery_Info!$T$4:$T$5,MATCH(BM48,DataTab_LCR_Battery_Info!$S$4:$S$5,0)),"1.4")</f>
        <v>1.25</v>
      </c>
      <c r="BP48">
        <f t="shared" si="20"/>
        <v>76.041666666666671</v>
      </c>
      <c r="BQ48">
        <f t="shared" si="10"/>
        <v>0</v>
      </c>
    </row>
    <row r="49" spans="5:69" x14ac:dyDescent="0.35">
      <c r="E49" s="53" t="s">
        <v>128</v>
      </c>
      <c r="F49" s="15" t="s">
        <v>348</v>
      </c>
      <c r="G49" s="15" t="s">
        <v>349</v>
      </c>
      <c r="H49" s="15">
        <v>799.47</v>
      </c>
      <c r="I49" s="15"/>
      <c r="J49" s="15" t="s">
        <v>131</v>
      </c>
      <c r="K49" s="15" t="s">
        <v>350</v>
      </c>
      <c r="L49" s="15" t="s">
        <v>206</v>
      </c>
      <c r="M49" s="15" t="s">
        <v>134</v>
      </c>
      <c r="N49" s="15" t="s">
        <v>135</v>
      </c>
      <c r="O49" s="16">
        <v>38476</v>
      </c>
      <c r="P49" s="17" t="s">
        <v>351</v>
      </c>
      <c r="Q49" s="18">
        <v>230</v>
      </c>
      <c r="R49" s="19">
        <v>55656</v>
      </c>
      <c r="S49" s="20">
        <v>4325910</v>
      </c>
      <c r="T49" s="21">
        <v>0</v>
      </c>
      <c r="U49" s="21">
        <v>30793325</v>
      </c>
      <c r="V49" s="21">
        <v>30793325</v>
      </c>
      <c r="W49" s="21">
        <v>0</v>
      </c>
      <c r="X49" s="21">
        <v>9.2970000000000006</v>
      </c>
      <c r="Y49" s="21">
        <v>96.644000000000005</v>
      </c>
      <c r="Z49" s="21">
        <v>1801396.9395854</v>
      </c>
      <c r="AA49" s="21">
        <v>3.0191608083894808E-7</v>
      </c>
      <c r="AB49" s="21">
        <v>3.1384723799719584E-6</v>
      </c>
      <c r="AC49" s="21">
        <v>5.8499591699999923E-2</v>
      </c>
      <c r="AD49" s="21">
        <v>7.1183461976786386</v>
      </c>
      <c r="AE49" s="21">
        <v>2.1491431860579625E-6</v>
      </c>
      <c r="AF49" s="21">
        <v>2.2340732932492817E-5</v>
      </c>
      <c r="AG49" s="22">
        <v>0.41642034614344731</v>
      </c>
      <c r="AH49" s="23" t="s">
        <v>254</v>
      </c>
      <c r="AI49" s="24" t="s">
        <v>209</v>
      </c>
      <c r="AJ49" s="24" t="s">
        <v>350</v>
      </c>
      <c r="AK49" s="24">
        <v>779</v>
      </c>
      <c r="AL49" s="24">
        <v>765</v>
      </c>
      <c r="AM49" s="24">
        <v>765</v>
      </c>
      <c r="AN49" s="25">
        <f t="shared" si="12"/>
        <v>0.63392213410237919</v>
      </c>
      <c r="AO49" s="26">
        <v>4</v>
      </c>
      <c r="AP49" s="26"/>
      <c r="AQ49" s="36">
        <v>1</v>
      </c>
      <c r="AR49" s="26"/>
      <c r="AS49" s="28">
        <v>30.67945205479452</v>
      </c>
      <c r="AT49" s="28">
        <v>34.682191780821917</v>
      </c>
      <c r="AU49" s="35">
        <v>2</v>
      </c>
      <c r="AV49" s="29" t="s">
        <v>140</v>
      </c>
      <c r="AW49" s="30" t="s">
        <v>141</v>
      </c>
      <c r="AX49" s="30">
        <v>0</v>
      </c>
      <c r="AY49" s="30" t="s">
        <v>142</v>
      </c>
      <c r="AZ49" s="30" t="s">
        <v>143</v>
      </c>
      <c r="BA49" s="35">
        <f t="shared" si="13"/>
        <v>4</v>
      </c>
      <c r="BB49" s="30">
        <f>IFERROR(INDEX(DataTab_LCR_Battery_Info!$M$3:$M$12,MATCH(AW49,DataTab_LCR_Battery_Info!$L$3:$L$12,0)),"CAISO_System")</f>
        <v>657</v>
      </c>
      <c r="BC49" s="31" t="str">
        <f t="shared" si="14"/>
        <v>Low</v>
      </c>
      <c r="BD49" t="s">
        <v>171</v>
      </c>
      <c r="BE49" s="32">
        <v>6.1934438648969996</v>
      </c>
      <c r="BF49" s="35">
        <f t="shared" si="15"/>
        <v>2</v>
      </c>
      <c r="BG49" s="33">
        <f t="shared" si="16"/>
        <v>4.4681465864985635E-2</v>
      </c>
      <c r="BH49">
        <f t="shared" si="17"/>
        <v>1</v>
      </c>
      <c r="BI49" s="34">
        <f t="shared" si="18"/>
        <v>2.8324570195954302E-2</v>
      </c>
      <c r="BJ49">
        <f t="shared" si="11"/>
        <v>3</v>
      </c>
      <c r="BK49" s="35">
        <v>4</v>
      </c>
      <c r="BL49" t="s">
        <v>146</v>
      </c>
      <c r="BM49" t="s">
        <v>147</v>
      </c>
      <c r="BN49">
        <f t="shared" si="19"/>
        <v>4</v>
      </c>
      <c r="BO49" s="35">
        <f>IFERROR(INDEX(DataTab_LCR_Battery_Info!$R$4:$R$9,MATCH(BL49,DataTab_LCR_Battery_Info!$Q$4:$Q$9,0))+INDEX(DataTab_LCR_Battery_Info!$T$4:$T$5,MATCH(BM49,DataTab_LCR_Battery_Info!$S$4:$S$5,0)),"1.4")</f>
        <v>4</v>
      </c>
      <c r="BP49">
        <f t="shared" si="20"/>
        <v>76.041666666666671</v>
      </c>
      <c r="BQ49">
        <f t="shared" si="10"/>
        <v>0</v>
      </c>
    </row>
    <row r="50" spans="5:69" x14ac:dyDescent="0.35">
      <c r="E50" s="53" t="s">
        <v>128</v>
      </c>
      <c r="F50" s="15" t="s">
        <v>352</v>
      </c>
      <c r="G50" s="15" t="s">
        <v>353</v>
      </c>
      <c r="H50" s="15">
        <v>555</v>
      </c>
      <c r="I50" s="15"/>
      <c r="J50" s="15" t="s">
        <v>131</v>
      </c>
      <c r="K50" s="15" t="s">
        <v>270</v>
      </c>
      <c r="L50" s="15" t="s">
        <v>206</v>
      </c>
      <c r="M50" s="15" t="s">
        <v>134</v>
      </c>
      <c r="N50" s="15" t="s">
        <v>135</v>
      </c>
      <c r="O50" s="16">
        <v>38696</v>
      </c>
      <c r="P50" s="17" t="s">
        <v>271</v>
      </c>
      <c r="Q50" s="18">
        <v>230</v>
      </c>
      <c r="R50" s="19">
        <v>358</v>
      </c>
      <c r="S50" s="20">
        <v>2091874.84</v>
      </c>
      <c r="T50" s="21">
        <v>0</v>
      </c>
      <c r="U50" s="21">
        <v>16733883</v>
      </c>
      <c r="V50" s="21">
        <v>16733883</v>
      </c>
      <c r="W50" s="21">
        <v>0</v>
      </c>
      <c r="X50" s="21">
        <v>4.5640000000000001</v>
      </c>
      <c r="Y50" s="21">
        <v>96.326999999999998</v>
      </c>
      <c r="Z50" s="21">
        <v>978925.32305557036</v>
      </c>
      <c r="AA50" s="21">
        <v>2.7274004485390508E-7</v>
      </c>
      <c r="AB50" s="21">
        <v>5.7564045356358715E-6</v>
      </c>
      <c r="AC50" s="21">
        <v>5.8499591699999957E-2</v>
      </c>
      <c r="AD50" s="21">
        <v>7.999466641130403</v>
      </c>
      <c r="AE50" s="21">
        <v>2.1817748905092237E-6</v>
      </c>
      <c r="AF50" s="21">
        <v>4.6048166055670899E-5</v>
      </c>
      <c r="AG50" s="22">
        <v>0.46796553232389865</v>
      </c>
      <c r="AH50" s="23" t="s">
        <v>254</v>
      </c>
      <c r="AI50" s="24" t="s">
        <v>209</v>
      </c>
      <c r="AJ50" s="24" t="s">
        <v>272</v>
      </c>
      <c r="AK50" s="24">
        <v>1036.8</v>
      </c>
      <c r="AL50" s="24">
        <v>1110</v>
      </c>
      <c r="AM50" s="24">
        <v>1110</v>
      </c>
      <c r="AN50" s="25">
        <f t="shared" si="12"/>
        <v>0.23032262511274593</v>
      </c>
      <c r="AO50" s="26">
        <v>2</v>
      </c>
      <c r="AP50" s="26"/>
      <c r="AQ50" s="36">
        <v>3</v>
      </c>
      <c r="AR50" s="26"/>
      <c r="AS50" s="28">
        <v>30.076712328767123</v>
      </c>
      <c r="AT50" s="28">
        <v>34.079452054794523</v>
      </c>
      <c r="AU50" s="35">
        <v>2</v>
      </c>
      <c r="AV50" s="29" t="s">
        <v>140</v>
      </c>
      <c r="AW50" s="30" t="s">
        <v>193</v>
      </c>
      <c r="AX50" s="30" t="s">
        <v>273</v>
      </c>
      <c r="AY50" s="30" t="s">
        <v>140</v>
      </c>
      <c r="AZ50" s="30">
        <v>9</v>
      </c>
      <c r="BA50" s="35">
        <f t="shared" si="13"/>
        <v>3</v>
      </c>
      <c r="BB50" s="30">
        <f>IFERROR(INDEX(DataTab_LCR_Battery_Info!$M$3:$M$12,MATCH(AW50,DataTab_LCR_Battery_Info!$L$3:$L$12,0)),"CAISO_System")</f>
        <v>1141</v>
      </c>
      <c r="BC50" s="31" t="str">
        <f t="shared" si="14"/>
        <v>High</v>
      </c>
      <c r="BD50" t="s">
        <v>171</v>
      </c>
      <c r="BE50" s="32">
        <v>0.133035920856</v>
      </c>
      <c r="BF50" s="35">
        <f t="shared" si="15"/>
        <v>3</v>
      </c>
      <c r="BG50" s="33">
        <f t="shared" si="16"/>
        <v>9.20963321113418E-2</v>
      </c>
      <c r="BH50">
        <f t="shared" si="17"/>
        <v>1</v>
      </c>
      <c r="BI50" s="34">
        <f t="shared" si="18"/>
        <v>2.1211868975139523E-2</v>
      </c>
      <c r="BJ50">
        <f t="shared" si="11"/>
        <v>3</v>
      </c>
      <c r="BK50" s="35">
        <v>3</v>
      </c>
      <c r="BL50" t="s">
        <v>146</v>
      </c>
      <c r="BM50" t="s">
        <v>147</v>
      </c>
      <c r="BN50">
        <f t="shared" si="19"/>
        <v>4</v>
      </c>
      <c r="BO50" s="35">
        <f>IFERROR(INDEX(DataTab_LCR_Battery_Info!$R$4:$R$9,MATCH(BL50,DataTab_LCR_Battery_Info!$Q$4:$Q$9,0))+INDEX(DataTab_LCR_Battery_Info!$T$4:$T$5,MATCH(BM50,DataTab_LCR_Battery_Info!$S$4:$S$5,0)),"1.4")</f>
        <v>4</v>
      </c>
      <c r="BP50">
        <f t="shared" si="20"/>
        <v>76.041666666666671</v>
      </c>
      <c r="BQ50">
        <f t="shared" si="10"/>
        <v>0</v>
      </c>
    </row>
    <row r="51" spans="5:69" x14ac:dyDescent="0.35">
      <c r="E51" s="53" t="s">
        <v>128</v>
      </c>
      <c r="F51" s="15" t="s">
        <v>354</v>
      </c>
      <c r="G51" s="15" t="s">
        <v>355</v>
      </c>
      <c r="H51" s="15">
        <v>100</v>
      </c>
      <c r="I51" s="15"/>
      <c r="J51" s="15" t="s">
        <v>156</v>
      </c>
      <c r="K51" s="15" t="s">
        <v>356</v>
      </c>
      <c r="L51" s="15" t="s">
        <v>206</v>
      </c>
      <c r="M51" s="15" t="s">
        <v>134</v>
      </c>
      <c r="N51" s="15" t="s">
        <v>167</v>
      </c>
      <c r="O51" s="16">
        <v>34700</v>
      </c>
      <c r="P51" s="17" t="s">
        <v>357</v>
      </c>
      <c r="Q51" s="18">
        <v>115</v>
      </c>
      <c r="R51" s="19">
        <v>54912</v>
      </c>
      <c r="S51" s="20">
        <v>810838</v>
      </c>
      <c r="T51" s="21">
        <v>2889693</v>
      </c>
      <c r="U51" s="21">
        <v>10964752</v>
      </c>
      <c r="V51" s="21">
        <v>5407653</v>
      </c>
      <c r="W51" s="21">
        <v>5557099</v>
      </c>
      <c r="X51" s="21">
        <v>3.5672739</v>
      </c>
      <c r="Y51" s="21">
        <v>1157.2264586060001</v>
      </c>
      <c r="Z51" s="21">
        <v>479186.3600016</v>
      </c>
      <c r="AA51" s="21">
        <v>3.2534013537196281E-7</v>
      </c>
      <c r="AB51" s="21">
        <v>1.0554059577508001E-4</v>
      </c>
      <c r="AC51" s="21">
        <v>4.370243485685768E-2</v>
      </c>
      <c r="AD51" s="21">
        <v>6.669215058988355</v>
      </c>
      <c r="AE51" s="21">
        <v>2.1697633301160043E-6</v>
      </c>
      <c r="AF51" s="21">
        <v>7.0387293067776632E-4</v>
      </c>
      <c r="AG51" s="22">
        <v>0.29146093666181283</v>
      </c>
      <c r="AH51" s="23" t="s">
        <v>137</v>
      </c>
      <c r="AI51" s="24" t="s">
        <v>209</v>
      </c>
      <c r="AJ51" s="24" t="s">
        <v>358</v>
      </c>
      <c r="AK51" s="24">
        <v>100</v>
      </c>
      <c r="AL51" s="24">
        <v>27.71</v>
      </c>
      <c r="AM51" s="24">
        <v>26.98</v>
      </c>
      <c r="AN51" s="25">
        <f t="shared" si="12"/>
        <v>0.92561415525114155</v>
      </c>
      <c r="AO51" s="26">
        <v>4</v>
      </c>
      <c r="AP51" s="26"/>
      <c r="AQ51" s="36">
        <v>4</v>
      </c>
      <c r="AR51" s="26"/>
      <c r="AS51" s="28">
        <v>41.024657534246572</v>
      </c>
      <c r="AT51" s="28">
        <v>45.027397260273972</v>
      </c>
      <c r="AU51" s="35">
        <v>4</v>
      </c>
      <c r="AV51" s="29" t="s">
        <v>140</v>
      </c>
      <c r="AW51" s="30" t="s">
        <v>310</v>
      </c>
      <c r="AX51" s="30" t="s">
        <v>359</v>
      </c>
      <c r="AY51" s="30" t="s">
        <v>140</v>
      </c>
      <c r="AZ51" s="30">
        <v>20</v>
      </c>
      <c r="BA51" s="35">
        <f t="shared" si="13"/>
        <v>2</v>
      </c>
      <c r="BB51" s="30">
        <f>IFERROR(INDEX(DataTab_LCR_Battery_Info!$M$3:$M$12,MATCH(AW51,DataTab_LCR_Battery_Info!$L$3:$L$12,0)),"CAISO_System")</f>
        <v>2220</v>
      </c>
      <c r="BC51" s="31" t="str">
        <f t="shared" si="14"/>
        <v>High</v>
      </c>
      <c r="BD51" t="s">
        <v>144</v>
      </c>
      <c r="BE51" s="32" t="s">
        <v>145</v>
      </c>
      <c r="BF51" s="35">
        <f t="shared" si="15"/>
        <v>4</v>
      </c>
      <c r="BG51" s="33">
        <f t="shared" si="16"/>
        <v>1.4077458613555327</v>
      </c>
      <c r="BH51">
        <f t="shared" si="17"/>
        <v>3</v>
      </c>
      <c r="BI51" s="34">
        <f t="shared" si="18"/>
        <v>1.303029496266892</v>
      </c>
      <c r="BJ51">
        <f t="shared" si="11"/>
        <v>4</v>
      </c>
      <c r="BK51" s="35">
        <v>4</v>
      </c>
      <c r="BL51" t="s">
        <v>312</v>
      </c>
      <c r="BM51" t="s">
        <v>313</v>
      </c>
      <c r="BN51">
        <f t="shared" si="19"/>
        <v>1</v>
      </c>
      <c r="BO51" s="35">
        <f>IFERROR(INDEX(DataTab_LCR_Battery_Info!$R$4:$R$9,MATCH(BL51,DataTab_LCR_Battery_Info!$Q$4:$Q$9,0))+INDEX(DataTab_LCR_Battery_Info!$T$4:$T$5,MATCH(BM51,DataTab_LCR_Battery_Info!$S$4:$S$5,0)),"1.4")</f>
        <v>1.25</v>
      </c>
      <c r="BP51">
        <f t="shared" si="20"/>
        <v>76.041666666666671</v>
      </c>
      <c r="BQ51">
        <f t="shared" si="10"/>
        <v>0</v>
      </c>
    </row>
    <row r="52" spans="5:69" x14ac:dyDescent="0.35">
      <c r="E52" s="53" t="s">
        <v>128</v>
      </c>
      <c r="F52" s="15" t="s">
        <v>360</v>
      </c>
      <c r="G52" s="15" t="s">
        <v>361</v>
      </c>
      <c r="H52" s="15">
        <v>850</v>
      </c>
      <c r="I52" s="15"/>
      <c r="J52" s="15" t="s">
        <v>131</v>
      </c>
      <c r="K52" s="15" t="s">
        <v>362</v>
      </c>
      <c r="L52" s="15" t="s">
        <v>206</v>
      </c>
      <c r="M52" s="15" t="s">
        <v>134</v>
      </c>
      <c r="N52" s="15" t="s">
        <v>135</v>
      </c>
      <c r="O52" s="16">
        <v>37732</v>
      </c>
      <c r="P52" s="17" t="s">
        <v>363</v>
      </c>
      <c r="Q52" s="18">
        <v>115</v>
      </c>
      <c r="R52" s="19">
        <v>55518</v>
      </c>
      <c r="S52" s="20">
        <v>3019302</v>
      </c>
      <c r="T52" s="21">
        <v>0</v>
      </c>
      <c r="U52" s="21">
        <v>22459294</v>
      </c>
      <c r="V52" s="21">
        <v>22459294</v>
      </c>
      <c r="W52" s="21">
        <v>0</v>
      </c>
      <c r="X52" s="21">
        <v>6.7810000000000006</v>
      </c>
      <c r="Y52" s="21">
        <v>95.897000000000006</v>
      </c>
      <c r="Z52" s="21">
        <v>1313859.5288702531</v>
      </c>
      <c r="AA52" s="21">
        <v>3.0192400526926628E-7</v>
      </c>
      <c r="AB52" s="21">
        <v>4.2698136459676788E-6</v>
      </c>
      <c r="AC52" s="21">
        <v>5.8499591699999701E-2</v>
      </c>
      <c r="AD52" s="21">
        <v>7.4385715638912568</v>
      </c>
      <c r="AE52" s="21">
        <v>2.2458833200521184E-6</v>
      </c>
      <c r="AF52" s="21">
        <v>3.1761314370010028E-5</v>
      </c>
      <c r="AG52" s="22">
        <v>0.43515339931886676</v>
      </c>
      <c r="AH52" s="23" t="s">
        <v>254</v>
      </c>
      <c r="AI52" s="24" t="s">
        <v>209</v>
      </c>
      <c r="AJ52" s="24" t="s">
        <v>364</v>
      </c>
      <c r="AK52" s="24">
        <v>852</v>
      </c>
      <c r="AL52" s="24">
        <v>830</v>
      </c>
      <c r="AM52" s="24">
        <v>830</v>
      </c>
      <c r="AN52" s="25">
        <f t="shared" si="12"/>
        <v>0.40454128882886359</v>
      </c>
      <c r="AO52" s="26">
        <v>3</v>
      </c>
      <c r="AP52" s="26"/>
      <c r="AQ52" s="36">
        <v>2</v>
      </c>
      <c r="AR52" s="26"/>
      <c r="AS52" s="28">
        <v>32.717808219178082</v>
      </c>
      <c r="AT52" s="28">
        <v>36.720547945205482</v>
      </c>
      <c r="AU52" s="35">
        <v>3</v>
      </c>
      <c r="AV52" s="29" t="s">
        <v>142</v>
      </c>
      <c r="AW52" s="30" t="s">
        <v>163</v>
      </c>
      <c r="AX52" s="30" t="s">
        <v>163</v>
      </c>
      <c r="AY52" s="30" t="s">
        <v>142</v>
      </c>
      <c r="AZ52" s="30" t="s">
        <v>143</v>
      </c>
      <c r="BA52" s="35">
        <f t="shared" si="13"/>
        <v>4</v>
      </c>
      <c r="BB52" s="30" t="str">
        <f>IFERROR(INDEX(DataTab_LCR_Battery_Info!$M$3:$M$12,MATCH(AW52,DataTab_LCR_Battery_Info!$L$3:$L$12,0)),"CAISO_System")</f>
        <v>CAISO_System</v>
      </c>
      <c r="BC52" s="31" t="str">
        <f t="shared" si="14"/>
        <v>High</v>
      </c>
      <c r="BD52" t="s">
        <v>171</v>
      </c>
      <c r="BE52" s="32">
        <v>0.59976907812000002</v>
      </c>
      <c r="BF52" s="35">
        <f t="shared" si="15"/>
        <v>3</v>
      </c>
      <c r="BG52" s="33">
        <f t="shared" si="16"/>
        <v>6.3522628740020057E-2</v>
      </c>
      <c r="BH52">
        <f t="shared" si="17"/>
        <v>1</v>
      </c>
      <c r="BI52" s="34">
        <f t="shared" si="18"/>
        <v>2.5697526100285126E-2</v>
      </c>
      <c r="BJ52">
        <f t="shared" si="11"/>
        <v>3</v>
      </c>
      <c r="BK52" s="35">
        <v>3</v>
      </c>
      <c r="BL52" t="s">
        <v>365</v>
      </c>
      <c r="BM52" t="s">
        <v>313</v>
      </c>
      <c r="BN52">
        <f t="shared" si="19"/>
        <v>3</v>
      </c>
      <c r="BO52" s="35">
        <f>IFERROR(INDEX(DataTab_LCR_Battery_Info!$R$4:$R$9,MATCH(BL52,DataTab_LCR_Battery_Info!$Q$4:$Q$9,0))+INDEX(DataTab_LCR_Battery_Info!$T$4:$T$5,MATCH(BM52,DataTab_LCR_Battery_Info!$S$4:$S$5,0)),"1.4")</f>
        <v>2.25</v>
      </c>
      <c r="BP52">
        <f t="shared" si="20"/>
        <v>75</v>
      </c>
      <c r="BQ52">
        <f t="shared" si="10"/>
        <v>0</v>
      </c>
    </row>
    <row r="53" spans="5:69" x14ac:dyDescent="0.35">
      <c r="F53" s="15" t="s">
        <v>366</v>
      </c>
      <c r="G53" s="15" t="s">
        <v>367</v>
      </c>
      <c r="H53" s="15">
        <v>49</v>
      </c>
      <c r="I53" s="15">
        <v>49.5</v>
      </c>
      <c r="J53" s="15" t="s">
        <v>131</v>
      </c>
      <c r="K53" s="15" t="s">
        <v>368</v>
      </c>
      <c r="L53" s="15" t="s">
        <v>158</v>
      </c>
      <c r="M53" s="15" t="s">
        <v>134</v>
      </c>
      <c r="N53" s="15" t="s">
        <v>135</v>
      </c>
      <c r="O53" s="16">
        <v>41290</v>
      </c>
      <c r="P53" s="17" t="s">
        <v>369</v>
      </c>
      <c r="Q53" s="18">
        <v>115</v>
      </c>
      <c r="R53" s="19">
        <v>58122</v>
      </c>
      <c r="S53" s="20">
        <v>5455</v>
      </c>
      <c r="T53" s="21">
        <v>0</v>
      </c>
      <c r="U53" s="21">
        <v>67225</v>
      </c>
      <c r="V53" s="21">
        <v>67225</v>
      </c>
      <c r="W53" s="21">
        <v>0</v>
      </c>
      <c r="X53" s="21">
        <v>1.9E-2</v>
      </c>
      <c r="Y53" s="21">
        <v>0.308</v>
      </c>
      <c r="Z53" s="21">
        <v>3932.6350520325</v>
      </c>
      <c r="AA53" s="21">
        <v>2.8263294905169208E-7</v>
      </c>
      <c r="AB53" s="21">
        <v>4.5816288583116401E-6</v>
      </c>
      <c r="AC53" s="21">
        <v>5.8499591699999999E-2</v>
      </c>
      <c r="AD53" s="21">
        <v>12.323556370302475</v>
      </c>
      <c r="AE53" s="21">
        <v>3.4830430797433549E-6</v>
      </c>
      <c r="AF53" s="21">
        <v>5.6461961503208067E-5</v>
      </c>
      <c r="AG53" s="22">
        <v>0.72092301595462882</v>
      </c>
      <c r="AH53" s="23" t="s">
        <v>137</v>
      </c>
      <c r="AI53" s="24" t="s">
        <v>138</v>
      </c>
      <c r="AJ53" s="24" t="s">
        <v>370</v>
      </c>
      <c r="AK53" s="24">
        <v>48.5</v>
      </c>
      <c r="AL53" s="24">
        <v>49</v>
      </c>
      <c r="AM53" s="24">
        <v>49</v>
      </c>
      <c r="AN53" s="25">
        <f t="shared" si="12"/>
        <v>1.283952360777668E-2</v>
      </c>
      <c r="AO53" s="26">
        <v>1</v>
      </c>
      <c r="AP53" s="26"/>
      <c r="AQ53" s="36">
        <v>3</v>
      </c>
      <c r="AR53" s="26"/>
      <c r="AS53" s="28">
        <v>22.969863013698632</v>
      </c>
      <c r="AT53" s="28">
        <v>26.972602739726028</v>
      </c>
      <c r="AU53" s="35">
        <v>1</v>
      </c>
      <c r="AV53" s="29" t="s">
        <v>140</v>
      </c>
      <c r="AW53" s="30" t="s">
        <v>141</v>
      </c>
      <c r="AX53" s="30" t="s">
        <v>371</v>
      </c>
      <c r="AY53" s="30" t="s">
        <v>142</v>
      </c>
      <c r="AZ53" s="30" t="s">
        <v>143</v>
      </c>
      <c r="BA53" s="35">
        <f t="shared" si="13"/>
        <v>4</v>
      </c>
      <c r="BB53" s="30">
        <f>IFERROR(INDEX(DataTab_LCR_Battery_Info!$M$3:$M$12,MATCH(AW53,DataTab_LCR_Battery_Info!$L$3:$L$12,0)),"CAISO_System")</f>
        <v>657</v>
      </c>
      <c r="BC53" s="31" t="str">
        <f t="shared" si="14"/>
        <v>High</v>
      </c>
      <c r="BD53" t="s">
        <v>144</v>
      </c>
      <c r="BE53" s="32" t="s">
        <v>145</v>
      </c>
      <c r="BF53" s="35">
        <f t="shared" si="15"/>
        <v>4</v>
      </c>
      <c r="BG53" s="33">
        <f t="shared" si="16"/>
        <v>0.11292392300641613</v>
      </c>
      <c r="BH53">
        <f t="shared" si="17"/>
        <v>2</v>
      </c>
      <c r="BI53" s="34">
        <f t="shared" si="18"/>
        <v>1.4498893753236361E-3</v>
      </c>
      <c r="BJ53">
        <f t="shared" si="11"/>
        <v>1</v>
      </c>
      <c r="BK53" s="35">
        <v>1</v>
      </c>
      <c r="BL53" t="s">
        <v>146</v>
      </c>
      <c r="BM53" t="s">
        <v>147</v>
      </c>
      <c r="BN53">
        <f t="shared" si="19"/>
        <v>4</v>
      </c>
      <c r="BO53" s="35">
        <f>IFERROR(INDEX(DataTab_LCR_Battery_Info!$R$4:$R$9,MATCH(BL53,DataTab_LCR_Battery_Info!$Q$4:$Q$9,0))+INDEX(DataTab_LCR_Battery_Info!$T$4:$T$5,MATCH(BM53,DataTab_LCR_Battery_Info!$S$4:$S$5,0)),"1.4")</f>
        <v>4</v>
      </c>
      <c r="BP53">
        <f t="shared" si="20"/>
        <v>75</v>
      </c>
      <c r="BQ53">
        <f t="shared" si="10"/>
        <v>1</v>
      </c>
    </row>
    <row r="54" spans="5:69" x14ac:dyDescent="0.35">
      <c r="F54" s="15" t="s">
        <v>372</v>
      </c>
      <c r="G54" s="15" t="s">
        <v>373</v>
      </c>
      <c r="H54" s="15">
        <v>109.01</v>
      </c>
      <c r="I54" s="15"/>
      <c r="J54" s="15" t="s">
        <v>131</v>
      </c>
      <c r="K54" s="15" t="s">
        <v>374</v>
      </c>
      <c r="L54" s="15" t="s">
        <v>206</v>
      </c>
      <c r="M54" s="15" t="s">
        <v>134</v>
      </c>
      <c r="N54" s="15" t="s">
        <v>135</v>
      </c>
      <c r="O54" s="16">
        <v>37056</v>
      </c>
      <c r="P54" s="17" t="s">
        <v>375</v>
      </c>
      <c r="Q54" s="18">
        <v>230</v>
      </c>
      <c r="R54" s="19">
        <v>50541</v>
      </c>
      <c r="S54" s="20">
        <v>0</v>
      </c>
      <c r="T54" s="21">
        <v>0</v>
      </c>
      <c r="U54" s="21">
        <v>0</v>
      </c>
      <c r="V54" s="21">
        <v>0</v>
      </c>
      <c r="W54" s="21">
        <v>0</v>
      </c>
      <c r="X54" s="21">
        <v>0</v>
      </c>
      <c r="Y54" s="21">
        <v>0</v>
      </c>
      <c r="Z54" s="21">
        <v>0</v>
      </c>
      <c r="AA54" s="21" t="s">
        <v>145</v>
      </c>
      <c r="AB54" s="21" t="s">
        <v>145</v>
      </c>
      <c r="AC54" s="21" t="s">
        <v>145</v>
      </c>
      <c r="AD54" s="21" t="s">
        <v>145</v>
      </c>
      <c r="AE54" s="21" t="s">
        <v>145</v>
      </c>
      <c r="AF54" s="21" t="s">
        <v>145</v>
      </c>
      <c r="AG54" s="22" t="s">
        <v>145</v>
      </c>
      <c r="AH54" s="23" t="s">
        <v>208</v>
      </c>
      <c r="AI54" s="24" t="s">
        <v>209</v>
      </c>
      <c r="AJ54" s="24" t="s">
        <v>373</v>
      </c>
      <c r="AK54" s="24">
        <v>107.39999999999999</v>
      </c>
      <c r="AL54" s="24">
        <v>100</v>
      </c>
      <c r="AM54" s="24">
        <v>100</v>
      </c>
      <c r="AN54" s="25">
        <f t="shared" si="12"/>
        <v>0</v>
      </c>
      <c r="AO54" s="26">
        <v>1</v>
      </c>
      <c r="AP54" s="26"/>
      <c r="AQ54" s="36">
        <v>4</v>
      </c>
      <c r="AR54" s="27"/>
      <c r="AS54" s="28">
        <v>34.56986301369863</v>
      </c>
      <c r="AT54" s="28">
        <v>38.57260273972603</v>
      </c>
      <c r="AU54" s="35">
        <v>4</v>
      </c>
      <c r="AV54" s="29" t="s">
        <v>140</v>
      </c>
      <c r="AW54" s="30" t="s">
        <v>193</v>
      </c>
      <c r="AX54" s="30" t="s">
        <v>244</v>
      </c>
      <c r="AY54" s="30" t="s">
        <v>140</v>
      </c>
      <c r="AZ54" s="30">
        <v>23</v>
      </c>
      <c r="BA54" s="35">
        <f t="shared" si="13"/>
        <v>1</v>
      </c>
      <c r="BB54" s="30">
        <f>IFERROR(INDEX(DataTab_LCR_Battery_Info!$M$3:$M$12,MATCH(AW54,DataTab_LCR_Battery_Info!$L$3:$L$12,0)),"CAISO_System")</f>
        <v>1141</v>
      </c>
      <c r="BC54" s="31" t="str">
        <f t="shared" si="14"/>
        <v>High</v>
      </c>
      <c r="BD54" t="s">
        <v>144</v>
      </c>
      <c r="BE54" s="32" t="s">
        <v>145</v>
      </c>
      <c r="BF54" s="35">
        <f t="shared" si="15"/>
        <v>4</v>
      </c>
      <c r="BG54" s="33" t="str">
        <f t="shared" si="16"/>
        <v>Not Available</v>
      </c>
      <c r="BH54">
        <f t="shared" si="17"/>
        <v>2.4</v>
      </c>
      <c r="BI54" s="34" t="str">
        <f t="shared" si="18"/>
        <v>Not Available</v>
      </c>
      <c r="BJ54">
        <v>2.5</v>
      </c>
      <c r="BK54" s="35">
        <v>2.5</v>
      </c>
      <c r="BL54" t="s">
        <v>146</v>
      </c>
      <c r="BM54" t="s">
        <v>147</v>
      </c>
      <c r="BN54">
        <f t="shared" si="19"/>
        <v>4</v>
      </c>
      <c r="BO54" s="35">
        <f>IFERROR(INDEX(DataTab_LCR_Battery_Info!$R$4:$R$9,MATCH(BL54,DataTab_LCR_Battery_Info!$Q$4:$Q$9,0))+INDEX(DataTab_LCR_Battery_Info!$T$4:$T$5,MATCH(BM54,DataTab_LCR_Battery_Info!$S$4:$S$5,0)),"1.4")</f>
        <v>4</v>
      </c>
      <c r="BP54">
        <f t="shared" si="20"/>
        <v>75</v>
      </c>
      <c r="BQ54">
        <f t="shared" si="10"/>
        <v>1</v>
      </c>
    </row>
    <row r="55" spans="5:69" x14ac:dyDescent="0.35">
      <c r="E55" s="53" t="s">
        <v>128</v>
      </c>
      <c r="F55" s="15" t="s">
        <v>376</v>
      </c>
      <c r="G55" s="15" t="s">
        <v>377</v>
      </c>
      <c r="H55" s="15">
        <v>24.75</v>
      </c>
      <c r="I55" s="15">
        <v>24.8</v>
      </c>
      <c r="J55" s="15" t="s">
        <v>156</v>
      </c>
      <c r="K55" s="15" t="s">
        <v>378</v>
      </c>
      <c r="L55" s="15" t="s">
        <v>133</v>
      </c>
      <c r="M55" s="15" t="s">
        <v>134</v>
      </c>
      <c r="N55" s="15" t="s">
        <v>167</v>
      </c>
      <c r="O55" s="16">
        <v>31778</v>
      </c>
      <c r="P55" s="17" t="s">
        <v>331</v>
      </c>
      <c r="Q55" s="18">
        <v>115</v>
      </c>
      <c r="R55" s="19">
        <v>7231</v>
      </c>
      <c r="S55" s="20">
        <v>8019</v>
      </c>
      <c r="T55" s="21">
        <v>0</v>
      </c>
      <c r="U55" s="21">
        <v>117278</v>
      </c>
      <c r="V55" s="21">
        <v>117278</v>
      </c>
      <c r="W55" s="21">
        <v>0</v>
      </c>
      <c r="X55" s="21">
        <v>3.4059600000000002E-2</v>
      </c>
      <c r="Y55" s="21">
        <v>18.619247999999999</v>
      </c>
      <c r="Z55" s="21">
        <v>6860.7151153925997</v>
      </c>
      <c r="AA55" s="21">
        <v>2.9041764013711011E-7</v>
      </c>
      <c r="AB55" s="21">
        <v>1.5876164327495351E-4</v>
      </c>
      <c r="AC55" s="21">
        <v>5.8499591699999999E-2</v>
      </c>
      <c r="AD55" s="21">
        <v>14.625015587978551</v>
      </c>
      <c r="AE55" s="21">
        <v>4.2473625140291807E-6</v>
      </c>
      <c r="AF55" s="21">
        <v>2.3218915076692851E-3</v>
      </c>
      <c r="AG55" s="22">
        <v>0.85555744050288063</v>
      </c>
      <c r="AH55" s="23" t="s">
        <v>137</v>
      </c>
      <c r="AI55" s="24" t="s">
        <v>138</v>
      </c>
      <c r="AJ55" s="24" t="s">
        <v>379</v>
      </c>
      <c r="AK55" s="24">
        <v>64.599999999999994</v>
      </c>
      <c r="AL55" s="24">
        <v>48</v>
      </c>
      <c r="AM55" s="24">
        <v>48</v>
      </c>
      <c r="AN55" s="25">
        <f t="shared" si="12"/>
        <v>1.4170448280249374E-2</v>
      </c>
      <c r="AO55" s="26">
        <v>1</v>
      </c>
      <c r="AP55" s="26"/>
      <c r="AQ55" s="36">
        <v>4</v>
      </c>
      <c r="AR55" s="26"/>
      <c r="AS55" s="28">
        <v>49.030136986301372</v>
      </c>
      <c r="AT55" s="28">
        <v>53.032876712328765</v>
      </c>
      <c r="AU55" s="35">
        <v>4</v>
      </c>
      <c r="AV55" s="29" t="s">
        <v>140</v>
      </c>
      <c r="AW55" s="30" t="s">
        <v>310</v>
      </c>
      <c r="AX55" s="30" t="s">
        <v>332</v>
      </c>
      <c r="AY55" s="30" t="s">
        <v>140</v>
      </c>
      <c r="AZ55" s="30">
        <v>7</v>
      </c>
      <c r="BA55" s="35">
        <f t="shared" si="13"/>
        <v>3</v>
      </c>
      <c r="BB55" s="30">
        <f>IFERROR(INDEX(DataTab_LCR_Battery_Info!$M$3:$M$12,MATCH(AW55,DataTab_LCR_Battery_Info!$L$3:$L$12,0)),"CAISO_System")</f>
        <v>2220</v>
      </c>
      <c r="BC55" s="31" t="str">
        <f t="shared" si="14"/>
        <v>High</v>
      </c>
      <c r="BD55" t="s">
        <v>171</v>
      </c>
      <c r="BE55" s="32">
        <v>1.17788071914</v>
      </c>
      <c r="BF55" s="35">
        <f t="shared" si="15"/>
        <v>3</v>
      </c>
      <c r="BG55" s="33">
        <f t="shared" si="16"/>
        <v>4.6437830153385704</v>
      </c>
      <c r="BH55">
        <f t="shared" si="17"/>
        <v>4</v>
      </c>
      <c r="BI55" s="34">
        <f t="shared" si="18"/>
        <v>6.5804487043555696E-2</v>
      </c>
      <c r="BJ55">
        <f t="shared" ref="BJ55:BJ65" si="21">IF(BI55="Not Available",2.4,IF(BI55&gt;_xlfn.QUARTILE.INC($BI$5:$BI$168,3),4,IF(BI55&gt;_xlfn.QUARTILE.INC($BI$5:$BI$168,2),3,IF(BI55&gt;_xlfn.QUARTILE.INC($BI$5:$BI$168,1),2,1))))</f>
        <v>4</v>
      </c>
      <c r="BK55" s="35">
        <v>3</v>
      </c>
      <c r="BL55" t="s">
        <v>312</v>
      </c>
      <c r="BM55" t="s">
        <v>313</v>
      </c>
      <c r="BN55">
        <f t="shared" si="19"/>
        <v>1</v>
      </c>
      <c r="BO55" s="35">
        <f>IFERROR(INDEX(DataTab_LCR_Battery_Info!$R$4:$R$9,MATCH(BL55,DataTab_LCR_Battery_Info!$Q$4:$Q$9,0))+INDEX(DataTab_LCR_Battery_Info!$T$4:$T$5,MATCH(BM55,DataTab_LCR_Battery_Info!$S$4:$S$5,0)),"1.4")</f>
        <v>1.25</v>
      </c>
      <c r="BP55">
        <f t="shared" si="20"/>
        <v>73.958333333333329</v>
      </c>
      <c r="BQ55">
        <f t="shared" si="10"/>
        <v>0</v>
      </c>
    </row>
    <row r="56" spans="5:69" x14ac:dyDescent="0.35">
      <c r="E56" s="53" t="s">
        <v>128</v>
      </c>
      <c r="F56" s="15" t="s">
        <v>380</v>
      </c>
      <c r="G56" s="15" t="s">
        <v>381</v>
      </c>
      <c r="H56" s="15">
        <v>24.75</v>
      </c>
      <c r="I56" s="15">
        <v>24.8</v>
      </c>
      <c r="J56" s="15" t="s">
        <v>156</v>
      </c>
      <c r="K56" s="15" t="s">
        <v>378</v>
      </c>
      <c r="L56" s="15" t="s">
        <v>133</v>
      </c>
      <c r="M56" s="15" t="s">
        <v>134</v>
      </c>
      <c r="N56" s="15" t="s">
        <v>167</v>
      </c>
      <c r="O56" s="16">
        <v>31413</v>
      </c>
      <c r="P56" s="17" t="s">
        <v>331</v>
      </c>
      <c r="Q56" s="18">
        <v>115</v>
      </c>
      <c r="R56" s="19">
        <v>7231</v>
      </c>
      <c r="S56" s="20">
        <v>8019</v>
      </c>
      <c r="T56" s="21">
        <v>0</v>
      </c>
      <c r="U56" s="21">
        <v>117278</v>
      </c>
      <c r="V56" s="21">
        <v>117278</v>
      </c>
      <c r="W56" s="21">
        <v>0</v>
      </c>
      <c r="X56" s="21">
        <v>3.4059600000000002E-2</v>
      </c>
      <c r="Y56" s="21">
        <v>18.619247999999999</v>
      </c>
      <c r="Z56" s="21">
        <v>6860.7151153925997</v>
      </c>
      <c r="AA56" s="21">
        <v>2.9041764013711011E-7</v>
      </c>
      <c r="AB56" s="21">
        <v>1.5876164327495351E-4</v>
      </c>
      <c r="AC56" s="21">
        <v>5.8499591699999999E-2</v>
      </c>
      <c r="AD56" s="21">
        <v>14.625015587978551</v>
      </c>
      <c r="AE56" s="21">
        <v>4.2473625140291807E-6</v>
      </c>
      <c r="AF56" s="21">
        <v>2.3218915076692851E-3</v>
      </c>
      <c r="AG56" s="22">
        <v>0.85555744050288063</v>
      </c>
      <c r="AH56" s="23" t="s">
        <v>137</v>
      </c>
      <c r="AI56" s="24" t="s">
        <v>138</v>
      </c>
      <c r="AJ56" s="24" t="s">
        <v>379</v>
      </c>
      <c r="AK56" s="24">
        <v>64.599999999999994</v>
      </c>
      <c r="AL56" s="24">
        <v>48</v>
      </c>
      <c r="AM56" s="24">
        <v>48</v>
      </c>
      <c r="AN56" s="25">
        <f t="shared" si="12"/>
        <v>1.4170448280249374E-2</v>
      </c>
      <c r="AO56" s="26">
        <v>1</v>
      </c>
      <c r="AP56" s="26"/>
      <c r="AQ56" s="36">
        <v>4</v>
      </c>
      <c r="AR56" s="26"/>
      <c r="AS56" s="28">
        <v>50.030136986301372</v>
      </c>
      <c r="AT56" s="28">
        <v>54.032876712328765</v>
      </c>
      <c r="AU56" s="35">
        <v>4</v>
      </c>
      <c r="AV56" s="29" t="s">
        <v>140</v>
      </c>
      <c r="AW56" s="30" t="s">
        <v>310</v>
      </c>
      <c r="AX56" s="30" t="s">
        <v>332</v>
      </c>
      <c r="AY56" s="30" t="s">
        <v>140</v>
      </c>
      <c r="AZ56" s="30">
        <v>7</v>
      </c>
      <c r="BA56" s="35">
        <f t="shared" si="13"/>
        <v>3</v>
      </c>
      <c r="BB56" s="30">
        <f>IFERROR(INDEX(DataTab_LCR_Battery_Info!$M$3:$M$12,MATCH(AW56,DataTab_LCR_Battery_Info!$L$3:$L$12,0)),"CAISO_System")</f>
        <v>2220</v>
      </c>
      <c r="BC56" s="31" t="str">
        <f t="shared" si="14"/>
        <v>High</v>
      </c>
      <c r="BD56" t="s">
        <v>171</v>
      </c>
      <c r="BE56" s="32">
        <v>1.17788071914</v>
      </c>
      <c r="BF56" s="35">
        <f t="shared" si="15"/>
        <v>3</v>
      </c>
      <c r="BG56" s="33">
        <f t="shared" si="16"/>
        <v>4.6437830153385704</v>
      </c>
      <c r="BH56">
        <f t="shared" si="17"/>
        <v>4</v>
      </c>
      <c r="BI56" s="34">
        <f t="shared" si="18"/>
        <v>6.5804487043555696E-2</v>
      </c>
      <c r="BJ56">
        <f t="shared" si="21"/>
        <v>4</v>
      </c>
      <c r="BK56" s="35">
        <v>3</v>
      </c>
      <c r="BL56" t="s">
        <v>312</v>
      </c>
      <c r="BM56" t="s">
        <v>313</v>
      </c>
      <c r="BN56">
        <f t="shared" si="19"/>
        <v>1</v>
      </c>
      <c r="BO56" s="35">
        <f>IFERROR(INDEX(DataTab_LCR_Battery_Info!$R$4:$R$9,MATCH(BL56,DataTab_LCR_Battery_Info!$Q$4:$Q$9,0))+INDEX(DataTab_LCR_Battery_Info!$T$4:$T$5,MATCH(BM56,DataTab_LCR_Battery_Info!$S$4:$S$5,0)),"1.4")</f>
        <v>1.25</v>
      </c>
      <c r="BP56">
        <f t="shared" si="20"/>
        <v>73.958333333333329</v>
      </c>
      <c r="BQ56">
        <f t="shared" si="10"/>
        <v>0</v>
      </c>
    </row>
    <row r="57" spans="5:69" x14ac:dyDescent="0.35">
      <c r="E57" s="53" t="s">
        <v>128</v>
      </c>
      <c r="F57" s="15" t="s">
        <v>382</v>
      </c>
      <c r="G57" s="15" t="s">
        <v>383</v>
      </c>
      <c r="H57" s="15">
        <v>4.5</v>
      </c>
      <c r="I57" s="15">
        <v>5.2</v>
      </c>
      <c r="J57" s="15" t="s">
        <v>156</v>
      </c>
      <c r="K57" s="15" t="s">
        <v>166</v>
      </c>
      <c r="L57" s="15" t="s">
        <v>133</v>
      </c>
      <c r="M57" s="15" t="s">
        <v>134</v>
      </c>
      <c r="N57" s="15" t="s">
        <v>167</v>
      </c>
      <c r="O57" s="16">
        <v>39370</v>
      </c>
      <c r="P57" s="17" t="s">
        <v>384</v>
      </c>
      <c r="Q57" s="18">
        <v>230</v>
      </c>
      <c r="R57" s="19">
        <v>57714</v>
      </c>
      <c r="S57" s="20">
        <v>31</v>
      </c>
      <c r="T57" s="21">
        <v>0</v>
      </c>
      <c r="U57" s="21">
        <v>398</v>
      </c>
      <c r="V57" s="21">
        <v>398</v>
      </c>
      <c r="W57" s="21">
        <v>0</v>
      </c>
      <c r="X57" s="21">
        <v>1.158E-4</v>
      </c>
      <c r="Y57" s="21">
        <v>0.53422400000000003</v>
      </c>
      <c r="Z57" s="21">
        <v>23.282837496599999</v>
      </c>
      <c r="AA57" s="21">
        <v>2.909547738693467E-7</v>
      </c>
      <c r="AB57" s="21">
        <v>1.3422713567839196E-3</v>
      </c>
      <c r="AC57" s="21">
        <v>5.8499591699999999E-2</v>
      </c>
      <c r="AD57" s="21">
        <v>12.838709677419354</v>
      </c>
      <c r="AE57" s="21">
        <v>3.7354838709677413E-6</v>
      </c>
      <c r="AF57" s="21">
        <v>1.7233032258064516E-2</v>
      </c>
      <c r="AG57" s="22">
        <v>0.75105927408387096</v>
      </c>
      <c r="AH57" s="23" t="s">
        <v>137</v>
      </c>
      <c r="AI57" s="24" t="s">
        <v>236</v>
      </c>
      <c r="AJ57" s="24" t="s">
        <v>385</v>
      </c>
      <c r="AK57" s="24">
        <v>4.4000000000000004</v>
      </c>
      <c r="AL57" s="24">
        <v>4.5</v>
      </c>
      <c r="AM57" s="24">
        <v>4.5</v>
      </c>
      <c r="AN57" s="25">
        <f t="shared" si="12"/>
        <v>8.0427563304275636E-4</v>
      </c>
      <c r="AO57" s="26">
        <v>1</v>
      </c>
      <c r="AP57" s="26"/>
      <c r="AQ57" s="36">
        <v>4</v>
      </c>
      <c r="AR57" s="26"/>
      <c r="AS57" s="28">
        <v>28.230136986301371</v>
      </c>
      <c r="AT57" s="28">
        <v>32.232876712328768</v>
      </c>
      <c r="AU57" s="35">
        <v>2</v>
      </c>
      <c r="AV57" s="29" t="s">
        <v>140</v>
      </c>
      <c r="AW57" s="30" t="s">
        <v>310</v>
      </c>
      <c r="AX57" s="30">
        <v>0</v>
      </c>
      <c r="AY57" s="30" t="s">
        <v>142</v>
      </c>
      <c r="AZ57" s="30" t="s">
        <v>143</v>
      </c>
      <c r="BA57" s="35">
        <f t="shared" si="13"/>
        <v>4</v>
      </c>
      <c r="BB57" s="30">
        <f>IFERROR(INDEX(DataTab_LCR_Battery_Info!$M$3:$M$12,MATCH(AW57,DataTab_LCR_Battery_Info!$L$3:$L$12,0)),"CAISO_System")</f>
        <v>2220</v>
      </c>
      <c r="BC57" s="31" t="str">
        <f t="shared" si="14"/>
        <v>High</v>
      </c>
      <c r="BD57" t="s">
        <v>171</v>
      </c>
      <c r="BE57" s="32">
        <v>1.3546949646330002</v>
      </c>
      <c r="BF57" s="35">
        <f t="shared" si="15"/>
        <v>3</v>
      </c>
      <c r="BG57" s="33">
        <f t="shared" si="16"/>
        <v>34.46606451612903</v>
      </c>
      <c r="BH57">
        <f t="shared" si="17"/>
        <v>4</v>
      </c>
      <c r="BI57" s="34">
        <f t="shared" si="18"/>
        <v>2.7720215857202159E-2</v>
      </c>
      <c r="BJ57">
        <f t="shared" si="21"/>
        <v>3</v>
      </c>
      <c r="BK57" s="35">
        <v>3</v>
      </c>
      <c r="BL57" t="s">
        <v>312</v>
      </c>
      <c r="BM57" t="s">
        <v>313</v>
      </c>
      <c r="BN57">
        <f t="shared" si="19"/>
        <v>1</v>
      </c>
      <c r="BO57" s="35">
        <f>IFERROR(INDEX(DataTab_LCR_Battery_Info!$R$4:$R$9,MATCH(BL57,DataTab_LCR_Battery_Info!$Q$4:$Q$9,0))+INDEX(DataTab_LCR_Battery_Info!$T$4:$T$5,MATCH(BM57,DataTab_LCR_Battery_Info!$S$4:$S$5,0)),"1.4")</f>
        <v>1.25</v>
      </c>
      <c r="BP57">
        <f t="shared" si="20"/>
        <v>73.958333333333329</v>
      </c>
      <c r="BQ57">
        <f t="shared" si="10"/>
        <v>0</v>
      </c>
    </row>
    <row r="58" spans="5:69" x14ac:dyDescent="0.35">
      <c r="E58" s="53" t="s">
        <v>128</v>
      </c>
      <c r="F58" s="15" t="s">
        <v>386</v>
      </c>
      <c r="G58" s="15" t="s">
        <v>387</v>
      </c>
      <c r="H58" s="15">
        <v>48.7</v>
      </c>
      <c r="I58" s="15">
        <v>50</v>
      </c>
      <c r="J58" s="15" t="s">
        <v>156</v>
      </c>
      <c r="K58" s="15" t="s">
        <v>388</v>
      </c>
      <c r="L58" s="15" t="s">
        <v>158</v>
      </c>
      <c r="M58" s="15" t="s">
        <v>134</v>
      </c>
      <c r="N58" s="15" t="s">
        <v>167</v>
      </c>
      <c r="O58" s="16">
        <v>37743</v>
      </c>
      <c r="P58" s="17" t="s">
        <v>389</v>
      </c>
      <c r="Q58" s="18">
        <v>115</v>
      </c>
      <c r="R58" s="19">
        <v>55963</v>
      </c>
      <c r="S58" s="20">
        <v>18001</v>
      </c>
      <c r="T58" s="21">
        <v>0</v>
      </c>
      <c r="U58" s="21">
        <v>205484</v>
      </c>
      <c r="V58" s="21">
        <v>205484</v>
      </c>
      <c r="W58" s="21">
        <v>0</v>
      </c>
      <c r="X58" s="21">
        <v>6.4000000000000001E-2</v>
      </c>
      <c r="Y58" s="21">
        <v>1.998</v>
      </c>
      <c r="Z58" s="21">
        <v>12020.7301008828</v>
      </c>
      <c r="AA58" s="21">
        <v>3.1145977302369043E-7</v>
      </c>
      <c r="AB58" s="21">
        <v>9.7233847890833342E-6</v>
      </c>
      <c r="AC58" s="21">
        <v>5.8499591699999999E-2</v>
      </c>
      <c r="AD58" s="21">
        <v>11.41514360313316</v>
      </c>
      <c r="AE58" s="21">
        <v>3.5553580356646856E-6</v>
      </c>
      <c r="AF58" s="21">
        <v>1.1099383367590689E-4</v>
      </c>
      <c r="AG58" s="22">
        <v>0.6677812399801567</v>
      </c>
      <c r="AH58" s="23" t="s">
        <v>137</v>
      </c>
      <c r="AI58" s="24" t="s">
        <v>138</v>
      </c>
      <c r="AJ58" s="24" t="s">
        <v>390</v>
      </c>
      <c r="AK58" s="24">
        <v>47</v>
      </c>
      <c r="AL58" s="24">
        <v>47.6</v>
      </c>
      <c r="AM58" s="24">
        <v>47.6</v>
      </c>
      <c r="AN58" s="25">
        <f t="shared" si="12"/>
        <v>4.3721461187214615E-2</v>
      </c>
      <c r="AO58" s="26">
        <v>3</v>
      </c>
      <c r="AP58" s="26"/>
      <c r="AQ58" s="36">
        <v>3</v>
      </c>
      <c r="AR58" s="26"/>
      <c r="AS58" s="28">
        <v>32.68767123287671</v>
      </c>
      <c r="AT58" s="28">
        <v>36.69041095890411</v>
      </c>
      <c r="AU58" s="35">
        <v>3</v>
      </c>
      <c r="AV58" s="29" t="s">
        <v>140</v>
      </c>
      <c r="AW58" s="30" t="s">
        <v>310</v>
      </c>
      <c r="AX58" s="30" t="s">
        <v>391</v>
      </c>
      <c r="AY58" s="30" t="s">
        <v>142</v>
      </c>
      <c r="AZ58" s="30" t="s">
        <v>143</v>
      </c>
      <c r="BA58" s="35">
        <f t="shared" si="13"/>
        <v>4</v>
      </c>
      <c r="BB58" s="30">
        <f>IFERROR(INDEX(DataTab_LCR_Battery_Info!$M$3:$M$12,MATCH(AW58,DataTab_LCR_Battery_Info!$L$3:$L$12,0)),"CAISO_System")</f>
        <v>2220</v>
      </c>
      <c r="BC58" s="31" t="str">
        <f t="shared" si="14"/>
        <v>High</v>
      </c>
      <c r="BD58" t="s">
        <v>171</v>
      </c>
      <c r="BE58" s="32">
        <v>0.45355284336599999</v>
      </c>
      <c r="BF58" s="35">
        <f t="shared" si="15"/>
        <v>3</v>
      </c>
      <c r="BG58" s="33">
        <f t="shared" si="16"/>
        <v>0.22198766735181377</v>
      </c>
      <c r="BH58">
        <f t="shared" si="17"/>
        <v>3</v>
      </c>
      <c r="BI58" s="34">
        <f t="shared" si="18"/>
        <v>9.7056251821626346E-3</v>
      </c>
      <c r="BJ58">
        <f t="shared" si="21"/>
        <v>3</v>
      </c>
      <c r="BK58" s="35">
        <v>3</v>
      </c>
      <c r="BL58" t="s">
        <v>312</v>
      </c>
      <c r="BM58" t="s">
        <v>313</v>
      </c>
      <c r="BN58">
        <f t="shared" si="19"/>
        <v>1</v>
      </c>
      <c r="BO58" s="35">
        <f>IFERROR(INDEX(DataTab_LCR_Battery_Info!$R$4:$R$9,MATCH(BL58,DataTab_LCR_Battery_Info!$Q$4:$Q$9,0))+INDEX(DataTab_LCR_Battery_Info!$T$4:$T$5,MATCH(BM58,DataTab_LCR_Battery_Info!$S$4:$S$5,0)),"1.4")</f>
        <v>1.25</v>
      </c>
      <c r="BP58">
        <f t="shared" si="20"/>
        <v>73.958333333333329</v>
      </c>
      <c r="BQ58">
        <f t="shared" si="10"/>
        <v>0</v>
      </c>
    </row>
    <row r="59" spans="5:69" x14ac:dyDescent="0.35">
      <c r="E59" s="53" t="s">
        <v>128</v>
      </c>
      <c r="F59" s="15" t="s">
        <v>392</v>
      </c>
      <c r="G59" s="15" t="s">
        <v>393</v>
      </c>
      <c r="H59" s="15">
        <v>49</v>
      </c>
      <c r="I59" s="15">
        <v>71</v>
      </c>
      <c r="J59" s="15" t="s">
        <v>131</v>
      </c>
      <c r="K59" s="15" t="s">
        <v>205</v>
      </c>
      <c r="L59" s="15" t="s">
        <v>158</v>
      </c>
      <c r="M59" s="15" t="s">
        <v>134</v>
      </c>
      <c r="N59" s="15" t="s">
        <v>135</v>
      </c>
      <c r="O59" s="16">
        <v>40634</v>
      </c>
      <c r="P59" s="17" t="s">
        <v>207</v>
      </c>
      <c r="Q59" s="18">
        <v>500</v>
      </c>
      <c r="R59" s="19">
        <v>56143</v>
      </c>
      <c r="S59" s="20">
        <v>86351</v>
      </c>
      <c r="T59" s="21">
        <v>0</v>
      </c>
      <c r="U59" s="21">
        <v>934103</v>
      </c>
      <c r="V59" s="21">
        <v>934103</v>
      </c>
      <c r="W59" s="21">
        <v>0</v>
      </c>
      <c r="X59" s="21">
        <v>0.28299999999999997</v>
      </c>
      <c r="Y59" s="21">
        <v>4.8230000000000004</v>
      </c>
      <c r="Z59" s="21">
        <v>54644.644105745101</v>
      </c>
      <c r="AA59" s="21">
        <v>3.0296444824607133E-7</v>
      </c>
      <c r="AB59" s="21">
        <v>5.1632421692254496E-6</v>
      </c>
      <c r="AC59" s="21">
        <v>5.8499591699999999E-2</v>
      </c>
      <c r="AD59" s="21">
        <v>10.817512246528702</v>
      </c>
      <c r="AE59" s="21">
        <v>3.2773216291646877E-6</v>
      </c>
      <c r="AF59" s="21">
        <v>5.5853435397389721E-5</v>
      </c>
      <c r="AG59" s="22">
        <v>0.63282004963167882</v>
      </c>
      <c r="AH59" s="23" t="s">
        <v>161</v>
      </c>
      <c r="AI59" s="24" t="s">
        <v>138</v>
      </c>
      <c r="AJ59" s="24" t="s">
        <v>394</v>
      </c>
      <c r="AK59" s="24">
        <v>196</v>
      </c>
      <c r="AL59" s="24">
        <v>194.85</v>
      </c>
      <c r="AM59" s="24">
        <v>194.85</v>
      </c>
      <c r="AN59" s="25">
        <f t="shared" si="12"/>
        <v>5.0292959649613271E-2</v>
      </c>
      <c r="AO59" s="26">
        <v>3</v>
      </c>
      <c r="AP59" s="26"/>
      <c r="AQ59" s="36">
        <v>2</v>
      </c>
      <c r="AR59" s="26"/>
      <c r="AS59" s="28">
        <v>24.767123287671232</v>
      </c>
      <c r="AT59" s="28">
        <v>28.769863013698629</v>
      </c>
      <c r="AU59" s="35">
        <v>2</v>
      </c>
      <c r="AV59" s="29" t="s">
        <v>140</v>
      </c>
      <c r="AW59" s="30" t="s">
        <v>193</v>
      </c>
      <c r="AX59" s="30" t="s">
        <v>194</v>
      </c>
      <c r="AY59" s="30" t="s">
        <v>140</v>
      </c>
      <c r="AZ59" s="30">
        <v>9</v>
      </c>
      <c r="BA59" s="35">
        <f t="shared" si="13"/>
        <v>3</v>
      </c>
      <c r="BB59" s="30">
        <f>IFERROR(INDEX(DataTab_LCR_Battery_Info!$M$3:$M$12,MATCH(AW59,DataTab_LCR_Battery_Info!$L$3:$L$12,0)),"CAISO_System")</f>
        <v>1141</v>
      </c>
      <c r="BC59" s="31" t="str">
        <f t="shared" si="14"/>
        <v>High</v>
      </c>
      <c r="BD59" t="s">
        <v>144</v>
      </c>
      <c r="BE59" s="32" t="s">
        <v>145</v>
      </c>
      <c r="BF59" s="35">
        <f t="shared" si="15"/>
        <v>4</v>
      </c>
      <c r="BG59" s="33">
        <f t="shared" si="16"/>
        <v>0.11170687079477944</v>
      </c>
      <c r="BH59">
        <f t="shared" si="17"/>
        <v>2</v>
      </c>
      <c r="BI59" s="34">
        <f t="shared" si="18"/>
        <v>5.6180691454664053E-3</v>
      </c>
      <c r="BJ59">
        <f t="shared" si="21"/>
        <v>1</v>
      </c>
      <c r="BK59" s="35">
        <v>2</v>
      </c>
      <c r="BL59" t="s">
        <v>146</v>
      </c>
      <c r="BM59" t="s">
        <v>147</v>
      </c>
      <c r="BN59">
        <f t="shared" si="19"/>
        <v>4</v>
      </c>
      <c r="BO59" s="35">
        <f>IFERROR(INDEX(DataTab_LCR_Battery_Info!$R$4:$R$9,MATCH(BL59,DataTab_LCR_Battery_Info!$Q$4:$Q$9,0))+INDEX(DataTab_LCR_Battery_Info!$T$4:$T$5,MATCH(BM59,DataTab_LCR_Battery_Info!$S$4:$S$5,0)),"1.4")</f>
        <v>4</v>
      </c>
      <c r="BP59">
        <f t="shared" si="20"/>
        <v>72.916666666666671</v>
      </c>
      <c r="BQ59">
        <f t="shared" si="10"/>
        <v>0</v>
      </c>
    </row>
    <row r="60" spans="5:69" x14ac:dyDescent="0.35">
      <c r="E60" s="53" t="s">
        <v>128</v>
      </c>
      <c r="F60" s="15" t="s">
        <v>395</v>
      </c>
      <c r="G60" s="15" t="s">
        <v>396</v>
      </c>
      <c r="H60" s="15">
        <v>49</v>
      </c>
      <c r="I60" s="15">
        <v>71.2</v>
      </c>
      <c r="J60" s="15" t="s">
        <v>131</v>
      </c>
      <c r="K60" s="15" t="s">
        <v>205</v>
      </c>
      <c r="L60" s="15" t="s">
        <v>158</v>
      </c>
      <c r="M60" s="15" t="s">
        <v>134</v>
      </c>
      <c r="N60" s="15" t="s">
        <v>135</v>
      </c>
      <c r="O60" s="16">
        <v>40634</v>
      </c>
      <c r="P60" s="17" t="s">
        <v>207</v>
      </c>
      <c r="Q60" s="18">
        <v>500</v>
      </c>
      <c r="R60" s="19">
        <v>56143</v>
      </c>
      <c r="S60" s="20">
        <v>86351</v>
      </c>
      <c r="T60" s="21">
        <v>0</v>
      </c>
      <c r="U60" s="21">
        <v>934103</v>
      </c>
      <c r="V60" s="21">
        <v>934103</v>
      </c>
      <c r="W60" s="21">
        <v>0</v>
      </c>
      <c r="X60" s="21">
        <v>0.28299999999999997</v>
      </c>
      <c r="Y60" s="21">
        <v>4.8230000000000004</v>
      </c>
      <c r="Z60" s="21">
        <v>54644.644105745101</v>
      </c>
      <c r="AA60" s="21">
        <v>3.0296444824607133E-7</v>
      </c>
      <c r="AB60" s="21">
        <v>5.1632421692254496E-6</v>
      </c>
      <c r="AC60" s="21">
        <v>5.8499591699999999E-2</v>
      </c>
      <c r="AD60" s="21">
        <v>10.817512246528702</v>
      </c>
      <c r="AE60" s="21">
        <v>3.2773216291646877E-6</v>
      </c>
      <c r="AF60" s="21">
        <v>5.5853435397389721E-5</v>
      </c>
      <c r="AG60" s="22">
        <v>0.63282004963167882</v>
      </c>
      <c r="AH60" s="23" t="s">
        <v>161</v>
      </c>
      <c r="AI60" s="24" t="s">
        <v>138</v>
      </c>
      <c r="AJ60" s="24" t="s">
        <v>394</v>
      </c>
      <c r="AK60" s="24">
        <v>196</v>
      </c>
      <c r="AL60" s="24">
        <v>194.85</v>
      </c>
      <c r="AM60" s="24">
        <v>194.85</v>
      </c>
      <c r="AN60" s="25">
        <f t="shared" si="12"/>
        <v>5.0292959649613271E-2</v>
      </c>
      <c r="AO60" s="26">
        <v>3</v>
      </c>
      <c r="AP60" s="26"/>
      <c r="AQ60" s="36">
        <v>2</v>
      </c>
      <c r="AR60" s="26"/>
      <c r="AS60" s="28">
        <v>24.767123287671232</v>
      </c>
      <c r="AT60" s="28">
        <v>28.769863013698629</v>
      </c>
      <c r="AU60" s="35">
        <v>2</v>
      </c>
      <c r="AV60" s="29" t="s">
        <v>140</v>
      </c>
      <c r="AW60" s="30" t="s">
        <v>193</v>
      </c>
      <c r="AX60" s="30" t="s">
        <v>194</v>
      </c>
      <c r="AY60" s="30" t="s">
        <v>140</v>
      </c>
      <c r="AZ60" s="30">
        <v>9</v>
      </c>
      <c r="BA60" s="35">
        <f t="shared" si="13"/>
        <v>3</v>
      </c>
      <c r="BB60" s="30">
        <f>IFERROR(INDEX(DataTab_LCR_Battery_Info!$M$3:$M$12,MATCH(AW60,DataTab_LCR_Battery_Info!$L$3:$L$12,0)),"CAISO_System")</f>
        <v>1141</v>
      </c>
      <c r="BC60" s="31" t="str">
        <f t="shared" si="14"/>
        <v>High</v>
      </c>
      <c r="BD60" t="s">
        <v>144</v>
      </c>
      <c r="BE60" s="32" t="s">
        <v>145</v>
      </c>
      <c r="BF60" s="35">
        <f t="shared" si="15"/>
        <v>4</v>
      </c>
      <c r="BG60" s="33">
        <f t="shared" si="16"/>
        <v>0.11170687079477944</v>
      </c>
      <c r="BH60">
        <f t="shared" si="17"/>
        <v>2</v>
      </c>
      <c r="BI60" s="34">
        <f t="shared" si="18"/>
        <v>5.6180691454664053E-3</v>
      </c>
      <c r="BJ60">
        <f t="shared" si="21"/>
        <v>1</v>
      </c>
      <c r="BK60" s="35">
        <v>2</v>
      </c>
      <c r="BL60" t="s">
        <v>146</v>
      </c>
      <c r="BM60" t="s">
        <v>147</v>
      </c>
      <c r="BN60">
        <f t="shared" si="19"/>
        <v>4</v>
      </c>
      <c r="BO60" s="35">
        <f>IFERROR(INDEX(DataTab_LCR_Battery_Info!$R$4:$R$9,MATCH(BL60,DataTab_LCR_Battery_Info!$Q$4:$Q$9,0))+INDEX(DataTab_LCR_Battery_Info!$T$4:$T$5,MATCH(BM60,DataTab_LCR_Battery_Info!$S$4:$S$5,0)),"1.4")</f>
        <v>4</v>
      </c>
      <c r="BP60">
        <f t="shared" si="20"/>
        <v>72.916666666666671</v>
      </c>
      <c r="BQ60">
        <f t="shared" si="10"/>
        <v>0</v>
      </c>
    </row>
    <row r="61" spans="5:69" x14ac:dyDescent="0.35">
      <c r="E61" s="53" t="s">
        <v>128</v>
      </c>
      <c r="F61" s="15" t="s">
        <v>397</v>
      </c>
      <c r="G61" s="15" t="s">
        <v>398</v>
      </c>
      <c r="H61" s="15">
        <v>48.35</v>
      </c>
      <c r="I61" s="15">
        <v>48.5</v>
      </c>
      <c r="J61" s="15" t="s">
        <v>131</v>
      </c>
      <c r="K61" s="15" t="s">
        <v>205</v>
      </c>
      <c r="L61" s="15" t="s">
        <v>158</v>
      </c>
      <c r="M61" s="15" t="s">
        <v>134</v>
      </c>
      <c r="N61" s="15" t="s">
        <v>135</v>
      </c>
      <c r="O61" s="16">
        <v>38869</v>
      </c>
      <c r="P61" s="17" t="s">
        <v>207</v>
      </c>
      <c r="Q61" s="18">
        <v>500</v>
      </c>
      <c r="R61" s="19">
        <v>56143</v>
      </c>
      <c r="S61" s="20">
        <v>86351</v>
      </c>
      <c r="T61" s="21">
        <v>0</v>
      </c>
      <c r="U61" s="21">
        <v>934103</v>
      </c>
      <c r="V61" s="21">
        <v>934103</v>
      </c>
      <c r="W61" s="21">
        <v>0</v>
      </c>
      <c r="X61" s="21">
        <v>0.28299999999999997</v>
      </c>
      <c r="Y61" s="21">
        <v>4.8230000000000004</v>
      </c>
      <c r="Z61" s="21">
        <v>54644.644105745101</v>
      </c>
      <c r="AA61" s="21">
        <v>3.0296444824607133E-7</v>
      </c>
      <c r="AB61" s="21">
        <v>5.1632421692254496E-6</v>
      </c>
      <c r="AC61" s="21">
        <v>5.8499591699999999E-2</v>
      </c>
      <c r="AD61" s="21">
        <v>10.817512246528702</v>
      </c>
      <c r="AE61" s="21">
        <v>3.2773216291646877E-6</v>
      </c>
      <c r="AF61" s="21">
        <v>5.5853435397389721E-5</v>
      </c>
      <c r="AG61" s="22">
        <v>0.63282004963167882</v>
      </c>
      <c r="AH61" s="23" t="s">
        <v>161</v>
      </c>
      <c r="AI61" s="24" t="s">
        <v>138</v>
      </c>
      <c r="AJ61" s="24" t="s">
        <v>394</v>
      </c>
      <c r="AK61" s="24">
        <v>196</v>
      </c>
      <c r="AL61" s="24">
        <v>194.85</v>
      </c>
      <c r="AM61" s="24">
        <v>194.85</v>
      </c>
      <c r="AN61" s="25">
        <f t="shared" si="12"/>
        <v>5.0292959649613271E-2</v>
      </c>
      <c r="AO61" s="26">
        <v>3</v>
      </c>
      <c r="AP61" s="26"/>
      <c r="AQ61" s="36">
        <v>2</v>
      </c>
      <c r="AR61" s="26"/>
      <c r="AS61" s="28">
        <v>29.602739726027398</v>
      </c>
      <c r="AT61" s="28">
        <v>33.605479452054794</v>
      </c>
      <c r="AU61" s="35">
        <v>2</v>
      </c>
      <c r="AV61" s="29" t="s">
        <v>140</v>
      </c>
      <c r="AW61" s="30" t="s">
        <v>193</v>
      </c>
      <c r="AX61" s="30" t="s">
        <v>194</v>
      </c>
      <c r="AY61" s="30" t="s">
        <v>140</v>
      </c>
      <c r="AZ61" s="30">
        <v>9</v>
      </c>
      <c r="BA61" s="35">
        <f t="shared" si="13"/>
        <v>3</v>
      </c>
      <c r="BB61" s="30">
        <f>IFERROR(INDEX(DataTab_LCR_Battery_Info!$M$3:$M$12,MATCH(AW61,DataTab_LCR_Battery_Info!$L$3:$L$12,0)),"CAISO_System")</f>
        <v>1141</v>
      </c>
      <c r="BC61" s="31" t="str">
        <f t="shared" si="14"/>
        <v>High</v>
      </c>
      <c r="BD61" t="s">
        <v>144</v>
      </c>
      <c r="BE61" s="32" t="s">
        <v>145</v>
      </c>
      <c r="BF61" s="35">
        <f t="shared" si="15"/>
        <v>4</v>
      </c>
      <c r="BG61" s="33">
        <f t="shared" si="16"/>
        <v>0.11170687079477944</v>
      </c>
      <c r="BH61">
        <f t="shared" si="17"/>
        <v>2</v>
      </c>
      <c r="BI61" s="34">
        <f t="shared" si="18"/>
        <v>5.6180691454664053E-3</v>
      </c>
      <c r="BJ61">
        <f t="shared" si="21"/>
        <v>1</v>
      </c>
      <c r="BK61" s="35">
        <v>2</v>
      </c>
      <c r="BL61" t="s">
        <v>146</v>
      </c>
      <c r="BM61" t="s">
        <v>147</v>
      </c>
      <c r="BN61">
        <f t="shared" si="19"/>
        <v>4</v>
      </c>
      <c r="BO61" s="35">
        <f>IFERROR(INDEX(DataTab_LCR_Battery_Info!$R$4:$R$9,MATCH(BL61,DataTab_LCR_Battery_Info!$Q$4:$Q$9,0))+INDEX(DataTab_LCR_Battery_Info!$T$4:$T$5,MATCH(BM61,DataTab_LCR_Battery_Info!$S$4:$S$5,0)),"1.4")</f>
        <v>4</v>
      </c>
      <c r="BP61">
        <f t="shared" si="20"/>
        <v>72.916666666666671</v>
      </c>
      <c r="BQ61">
        <f t="shared" si="10"/>
        <v>0</v>
      </c>
    </row>
    <row r="62" spans="5:69" x14ac:dyDescent="0.35">
      <c r="E62" s="53" t="s">
        <v>128</v>
      </c>
      <c r="F62" s="15" t="s">
        <v>399</v>
      </c>
      <c r="G62" s="15" t="s">
        <v>400</v>
      </c>
      <c r="H62" s="15">
        <v>48.5</v>
      </c>
      <c r="I62" s="15">
        <v>48.5</v>
      </c>
      <c r="J62" s="15" t="s">
        <v>131</v>
      </c>
      <c r="K62" s="15" t="s">
        <v>205</v>
      </c>
      <c r="L62" s="15" t="s">
        <v>158</v>
      </c>
      <c r="M62" s="15" t="s">
        <v>134</v>
      </c>
      <c r="N62" s="15" t="s">
        <v>135</v>
      </c>
      <c r="O62" s="16">
        <v>38869</v>
      </c>
      <c r="P62" s="17" t="s">
        <v>207</v>
      </c>
      <c r="Q62" s="18">
        <v>500</v>
      </c>
      <c r="R62" s="19">
        <v>56143</v>
      </c>
      <c r="S62" s="20">
        <v>86351</v>
      </c>
      <c r="T62" s="21">
        <v>0</v>
      </c>
      <c r="U62" s="21">
        <v>934103</v>
      </c>
      <c r="V62" s="21">
        <v>934103</v>
      </c>
      <c r="W62" s="21">
        <v>0</v>
      </c>
      <c r="X62" s="21">
        <v>0.28299999999999997</v>
      </c>
      <c r="Y62" s="21">
        <v>4.8230000000000004</v>
      </c>
      <c r="Z62" s="21">
        <v>54644.644105745101</v>
      </c>
      <c r="AA62" s="21">
        <v>3.0296444824607133E-7</v>
      </c>
      <c r="AB62" s="21">
        <v>5.1632421692254496E-6</v>
      </c>
      <c r="AC62" s="21">
        <v>5.8499591699999999E-2</v>
      </c>
      <c r="AD62" s="21">
        <v>10.817512246528702</v>
      </c>
      <c r="AE62" s="21">
        <v>3.2773216291646877E-6</v>
      </c>
      <c r="AF62" s="21">
        <v>5.5853435397389721E-5</v>
      </c>
      <c r="AG62" s="22">
        <v>0.63282004963167882</v>
      </c>
      <c r="AH62" s="23" t="s">
        <v>161</v>
      </c>
      <c r="AI62" s="24" t="s">
        <v>138</v>
      </c>
      <c r="AJ62" s="24" t="s">
        <v>394</v>
      </c>
      <c r="AK62" s="24">
        <v>196</v>
      </c>
      <c r="AL62" s="24">
        <v>194.85</v>
      </c>
      <c r="AM62" s="24">
        <v>194.85</v>
      </c>
      <c r="AN62" s="25">
        <f t="shared" si="12"/>
        <v>5.0292959649613271E-2</v>
      </c>
      <c r="AO62" s="26">
        <v>3</v>
      </c>
      <c r="AP62" s="26"/>
      <c r="AQ62" s="36">
        <v>2</v>
      </c>
      <c r="AR62" s="26"/>
      <c r="AS62" s="28">
        <v>29.602739726027398</v>
      </c>
      <c r="AT62" s="28">
        <v>33.605479452054794</v>
      </c>
      <c r="AU62" s="35">
        <v>2</v>
      </c>
      <c r="AV62" s="29" t="s">
        <v>140</v>
      </c>
      <c r="AW62" s="30" t="s">
        <v>193</v>
      </c>
      <c r="AX62" s="30" t="s">
        <v>194</v>
      </c>
      <c r="AY62" s="30" t="s">
        <v>140</v>
      </c>
      <c r="AZ62" s="30">
        <v>9</v>
      </c>
      <c r="BA62" s="35">
        <f t="shared" si="13"/>
        <v>3</v>
      </c>
      <c r="BB62" s="30">
        <f>IFERROR(INDEX(DataTab_LCR_Battery_Info!$M$3:$M$12,MATCH(AW62,DataTab_LCR_Battery_Info!$L$3:$L$12,0)),"CAISO_System")</f>
        <v>1141</v>
      </c>
      <c r="BC62" s="31" t="str">
        <f t="shared" si="14"/>
        <v>High</v>
      </c>
      <c r="BD62" t="s">
        <v>144</v>
      </c>
      <c r="BE62" s="32" t="s">
        <v>145</v>
      </c>
      <c r="BF62" s="35">
        <f t="shared" si="15"/>
        <v>4</v>
      </c>
      <c r="BG62" s="33">
        <f t="shared" si="16"/>
        <v>0.11170687079477944</v>
      </c>
      <c r="BH62">
        <f t="shared" si="17"/>
        <v>2</v>
      </c>
      <c r="BI62" s="34">
        <f t="shared" si="18"/>
        <v>5.6180691454664053E-3</v>
      </c>
      <c r="BJ62">
        <f t="shared" si="21"/>
        <v>1</v>
      </c>
      <c r="BK62" s="35">
        <v>2</v>
      </c>
      <c r="BL62" t="s">
        <v>146</v>
      </c>
      <c r="BM62" t="s">
        <v>147</v>
      </c>
      <c r="BN62">
        <f t="shared" si="19"/>
        <v>4</v>
      </c>
      <c r="BO62" s="35">
        <f>IFERROR(INDEX(DataTab_LCR_Battery_Info!$R$4:$R$9,MATCH(BL62,DataTab_LCR_Battery_Info!$Q$4:$Q$9,0))+INDEX(DataTab_LCR_Battery_Info!$T$4:$T$5,MATCH(BM62,DataTab_LCR_Battery_Info!$S$4:$S$5,0)),"1.4")</f>
        <v>4</v>
      </c>
      <c r="BP62">
        <f t="shared" si="20"/>
        <v>72.916666666666671</v>
      </c>
      <c r="BQ62">
        <f t="shared" si="10"/>
        <v>0</v>
      </c>
    </row>
    <row r="63" spans="5:69" x14ac:dyDescent="0.35">
      <c r="E63" s="53" t="s">
        <v>128</v>
      </c>
      <c r="F63" s="15" t="s">
        <v>401</v>
      </c>
      <c r="G63" s="15" t="s">
        <v>402</v>
      </c>
      <c r="H63" s="15">
        <v>25</v>
      </c>
      <c r="I63" s="15">
        <v>25.4</v>
      </c>
      <c r="J63" s="15" t="s">
        <v>156</v>
      </c>
      <c r="K63" s="15" t="s">
        <v>166</v>
      </c>
      <c r="L63" s="15" t="s">
        <v>133</v>
      </c>
      <c r="M63" s="15" t="s">
        <v>134</v>
      </c>
      <c r="N63" s="15" t="s">
        <v>167</v>
      </c>
      <c r="O63" s="16">
        <v>31413</v>
      </c>
      <c r="P63" s="17" t="s">
        <v>403</v>
      </c>
      <c r="Q63" s="18">
        <v>115</v>
      </c>
      <c r="R63" s="19">
        <v>7450</v>
      </c>
      <c r="S63" s="20">
        <v>9563</v>
      </c>
      <c r="T63" s="21">
        <v>0</v>
      </c>
      <c r="U63" s="21">
        <v>143953</v>
      </c>
      <c r="V63" s="21">
        <v>143953</v>
      </c>
      <c r="W63" s="21">
        <v>0</v>
      </c>
      <c r="X63" s="21">
        <v>4.1484899999999998E-2</v>
      </c>
      <c r="Y63" s="21">
        <v>22.678412000000002</v>
      </c>
      <c r="Z63" s="21">
        <v>8421.1917239900995</v>
      </c>
      <c r="AA63" s="21">
        <v>2.8818364327245695E-7</v>
      </c>
      <c r="AB63" s="21">
        <v>1.5754039165560984E-4</v>
      </c>
      <c r="AC63" s="21">
        <v>5.8499591699999999E-2</v>
      </c>
      <c r="AD63" s="21">
        <v>15.053121405416711</v>
      </c>
      <c r="AE63" s="21">
        <v>4.338063369235595E-6</v>
      </c>
      <c r="AF63" s="21">
        <v>2.3714746418487926E-3</v>
      </c>
      <c r="AG63" s="22">
        <v>0.88060145602740769</v>
      </c>
      <c r="AH63" s="23" t="s">
        <v>137</v>
      </c>
      <c r="AI63" s="24" t="s">
        <v>138</v>
      </c>
      <c r="AJ63" s="24" t="s">
        <v>404</v>
      </c>
      <c r="AK63" s="24">
        <v>54.8</v>
      </c>
      <c r="AL63" s="24">
        <v>46.9</v>
      </c>
      <c r="AM63" s="24">
        <v>46.9</v>
      </c>
      <c r="AN63" s="25">
        <f t="shared" si="12"/>
        <v>1.9920924574209246E-2</v>
      </c>
      <c r="AO63" s="26">
        <v>1</v>
      </c>
      <c r="AP63" s="26"/>
      <c r="AQ63" s="36">
        <v>4</v>
      </c>
      <c r="AR63" s="26"/>
      <c r="AS63" s="28">
        <v>50.030136986301372</v>
      </c>
      <c r="AT63" s="28">
        <v>54.032876712328765</v>
      </c>
      <c r="AU63" s="35">
        <v>4</v>
      </c>
      <c r="AV63" s="29" t="s">
        <v>140</v>
      </c>
      <c r="AW63" s="30" t="s">
        <v>310</v>
      </c>
      <c r="AX63" s="30" t="s">
        <v>311</v>
      </c>
      <c r="AY63" s="30" t="s">
        <v>140</v>
      </c>
      <c r="AZ63" s="30">
        <v>17</v>
      </c>
      <c r="BA63" s="35">
        <f t="shared" si="13"/>
        <v>2</v>
      </c>
      <c r="BB63" s="30">
        <f>IFERROR(INDEX(DataTab_LCR_Battery_Info!$M$3:$M$12,MATCH(AW63,DataTab_LCR_Battery_Info!$L$3:$L$12,0)),"CAISO_System")</f>
        <v>2220</v>
      </c>
      <c r="BC63" s="31" t="str">
        <f t="shared" si="14"/>
        <v>High</v>
      </c>
      <c r="BD63" t="s">
        <v>171</v>
      </c>
      <c r="BE63" s="32">
        <v>0.97184857641299993</v>
      </c>
      <c r="BF63" s="35">
        <f t="shared" si="15"/>
        <v>3</v>
      </c>
      <c r="BG63" s="33">
        <f t="shared" si="16"/>
        <v>4.7429492836975848</v>
      </c>
      <c r="BH63">
        <f t="shared" si="17"/>
        <v>4</v>
      </c>
      <c r="BI63" s="34">
        <f t="shared" si="18"/>
        <v>9.4483934939839351E-2</v>
      </c>
      <c r="BJ63">
        <f t="shared" si="21"/>
        <v>4</v>
      </c>
      <c r="BK63" s="35">
        <v>4</v>
      </c>
      <c r="BL63" t="s">
        <v>312</v>
      </c>
      <c r="BM63" t="s">
        <v>313</v>
      </c>
      <c r="BN63">
        <f t="shared" si="19"/>
        <v>1</v>
      </c>
      <c r="BO63" s="35">
        <f>IFERROR(INDEX(DataTab_LCR_Battery_Info!$R$4:$R$9,MATCH(BL63,DataTab_LCR_Battery_Info!$Q$4:$Q$9,0))+INDEX(DataTab_LCR_Battery_Info!$T$4:$T$5,MATCH(BM63,DataTab_LCR_Battery_Info!$S$4:$S$5,0)),"1.4")</f>
        <v>1.25</v>
      </c>
      <c r="BP63">
        <f t="shared" si="20"/>
        <v>71.875</v>
      </c>
      <c r="BQ63">
        <f t="shared" si="10"/>
        <v>0</v>
      </c>
    </row>
    <row r="64" spans="5:69" x14ac:dyDescent="0.35">
      <c r="E64" s="53" t="s">
        <v>128</v>
      </c>
      <c r="F64" s="15" t="s">
        <v>405</v>
      </c>
      <c r="G64" s="15" t="s">
        <v>406</v>
      </c>
      <c r="H64" s="15">
        <v>25</v>
      </c>
      <c r="I64" s="15">
        <v>25.4</v>
      </c>
      <c r="J64" s="15" t="s">
        <v>156</v>
      </c>
      <c r="K64" s="15" t="s">
        <v>166</v>
      </c>
      <c r="L64" s="15" t="s">
        <v>133</v>
      </c>
      <c r="M64" s="15" t="s">
        <v>134</v>
      </c>
      <c r="N64" s="15" t="s">
        <v>167</v>
      </c>
      <c r="O64" s="16">
        <v>31413</v>
      </c>
      <c r="P64" s="17" t="s">
        <v>403</v>
      </c>
      <c r="Q64" s="18">
        <v>115</v>
      </c>
      <c r="R64" s="19">
        <v>7450</v>
      </c>
      <c r="S64" s="20">
        <v>9563</v>
      </c>
      <c r="T64" s="21">
        <v>0</v>
      </c>
      <c r="U64" s="21">
        <v>143953</v>
      </c>
      <c r="V64" s="21">
        <v>143953</v>
      </c>
      <c r="W64" s="21">
        <v>0</v>
      </c>
      <c r="X64" s="21">
        <v>4.1484899999999998E-2</v>
      </c>
      <c r="Y64" s="21">
        <v>22.678412000000002</v>
      </c>
      <c r="Z64" s="21">
        <v>8421.1917239900995</v>
      </c>
      <c r="AA64" s="21">
        <v>2.8818364327245695E-7</v>
      </c>
      <c r="AB64" s="21">
        <v>1.5754039165560984E-4</v>
      </c>
      <c r="AC64" s="21">
        <v>5.8499591699999999E-2</v>
      </c>
      <c r="AD64" s="21">
        <v>15.053121405416711</v>
      </c>
      <c r="AE64" s="21">
        <v>4.338063369235595E-6</v>
      </c>
      <c r="AF64" s="21">
        <v>2.3714746418487926E-3</v>
      </c>
      <c r="AG64" s="22">
        <v>0.88060145602740769</v>
      </c>
      <c r="AH64" s="23" t="s">
        <v>137</v>
      </c>
      <c r="AI64" s="24" t="s">
        <v>138</v>
      </c>
      <c r="AJ64" s="24" t="s">
        <v>404</v>
      </c>
      <c r="AK64" s="24">
        <v>54.8</v>
      </c>
      <c r="AL64" s="24">
        <v>46.9</v>
      </c>
      <c r="AM64" s="24">
        <v>46.9</v>
      </c>
      <c r="AN64" s="25">
        <f t="shared" si="12"/>
        <v>1.9920924574209246E-2</v>
      </c>
      <c r="AO64" s="26">
        <v>1</v>
      </c>
      <c r="AP64" s="26"/>
      <c r="AQ64" s="36">
        <v>4</v>
      </c>
      <c r="AR64" s="26"/>
      <c r="AS64" s="28">
        <v>50.030136986301372</v>
      </c>
      <c r="AT64" s="28">
        <v>54.032876712328765</v>
      </c>
      <c r="AU64" s="35">
        <v>4</v>
      </c>
      <c r="AV64" s="29" t="s">
        <v>140</v>
      </c>
      <c r="AW64" s="30" t="s">
        <v>310</v>
      </c>
      <c r="AX64" s="30" t="s">
        <v>311</v>
      </c>
      <c r="AY64" s="30" t="s">
        <v>140</v>
      </c>
      <c r="AZ64" s="30">
        <v>17</v>
      </c>
      <c r="BA64" s="35">
        <f t="shared" si="13"/>
        <v>2</v>
      </c>
      <c r="BB64" s="30">
        <f>IFERROR(INDEX(DataTab_LCR_Battery_Info!$M$3:$M$12,MATCH(AW64,DataTab_LCR_Battery_Info!$L$3:$L$12,0)),"CAISO_System")</f>
        <v>2220</v>
      </c>
      <c r="BC64" s="31" t="str">
        <f t="shared" si="14"/>
        <v>High</v>
      </c>
      <c r="BD64" t="s">
        <v>171</v>
      </c>
      <c r="BE64" s="32">
        <v>0.97184857641299993</v>
      </c>
      <c r="BF64" s="35">
        <f t="shared" si="15"/>
        <v>3</v>
      </c>
      <c r="BG64" s="33">
        <f t="shared" si="16"/>
        <v>4.7429492836975848</v>
      </c>
      <c r="BH64">
        <f t="shared" si="17"/>
        <v>4</v>
      </c>
      <c r="BI64" s="34">
        <f t="shared" si="18"/>
        <v>9.4483934939839351E-2</v>
      </c>
      <c r="BJ64">
        <f t="shared" si="21"/>
        <v>4</v>
      </c>
      <c r="BK64" s="35">
        <v>4</v>
      </c>
      <c r="BL64" t="s">
        <v>312</v>
      </c>
      <c r="BM64" t="s">
        <v>313</v>
      </c>
      <c r="BN64">
        <f t="shared" si="19"/>
        <v>1</v>
      </c>
      <c r="BO64" s="35">
        <f>IFERROR(INDEX(DataTab_LCR_Battery_Info!$R$4:$R$9,MATCH(BL64,DataTab_LCR_Battery_Info!$Q$4:$Q$9,0))+INDEX(DataTab_LCR_Battery_Info!$T$4:$T$5,MATCH(BM64,DataTab_LCR_Battery_Info!$S$4:$S$5,0)),"1.4")</f>
        <v>1.25</v>
      </c>
      <c r="BP64">
        <f t="shared" si="20"/>
        <v>71.875</v>
      </c>
      <c r="BQ64">
        <f t="shared" si="10"/>
        <v>0</v>
      </c>
    </row>
    <row r="65" spans="5:69" x14ac:dyDescent="0.35">
      <c r="F65" s="15" t="s">
        <v>407</v>
      </c>
      <c r="G65" s="15" t="s">
        <v>408</v>
      </c>
      <c r="H65" s="15">
        <v>26.35</v>
      </c>
      <c r="I65" s="15">
        <v>32.5</v>
      </c>
      <c r="J65" s="15" t="s">
        <v>156</v>
      </c>
      <c r="K65" s="15" t="s">
        <v>409</v>
      </c>
      <c r="L65" s="15" t="s">
        <v>206</v>
      </c>
      <c r="M65" s="15" t="s">
        <v>134</v>
      </c>
      <c r="N65" s="15" t="s">
        <v>167</v>
      </c>
      <c r="O65" s="16">
        <v>43151</v>
      </c>
      <c r="P65" s="17" t="s">
        <v>410</v>
      </c>
      <c r="Q65" s="18">
        <v>115</v>
      </c>
      <c r="R65" s="19">
        <v>50849</v>
      </c>
      <c r="S65" s="20">
        <v>167747.30499999999</v>
      </c>
      <c r="T65" s="21">
        <v>669496</v>
      </c>
      <c r="U65" s="21">
        <v>2008797</v>
      </c>
      <c r="V65" s="21">
        <v>946108</v>
      </c>
      <c r="W65" s="21">
        <v>1062689</v>
      </c>
      <c r="X65" s="21">
        <v>0.58088190000000006</v>
      </c>
      <c r="Y65" s="21">
        <v>274.165436</v>
      </c>
      <c r="Z65" s="21">
        <v>117513.80430818489</v>
      </c>
      <c r="AA65" s="21">
        <v>2.8916903997765829E-7</v>
      </c>
      <c r="AB65" s="21">
        <v>1.3648240016288357E-4</v>
      </c>
      <c r="AC65" s="21">
        <v>5.8499591699999992E-2</v>
      </c>
      <c r="AD65" s="21">
        <v>5.6400786885965175</v>
      </c>
      <c r="AE65" s="21">
        <v>1.630936139779905E-6</v>
      </c>
      <c r="AF65" s="21">
        <v>7.6977147652718147E-4</v>
      </c>
      <c r="AG65" s="22">
        <v>0.32994230043876766</v>
      </c>
      <c r="AH65" s="23" t="s">
        <v>137</v>
      </c>
      <c r="AI65" s="24" t="s">
        <v>209</v>
      </c>
      <c r="AJ65" s="24" t="s">
        <v>411</v>
      </c>
      <c r="AK65" s="24">
        <v>28.5</v>
      </c>
      <c r="AL65" s="24">
        <v>14.67</v>
      </c>
      <c r="AM65" s="24">
        <v>14.17</v>
      </c>
      <c r="AN65" s="25">
        <f t="shared" si="12"/>
        <v>0.67190300809100378</v>
      </c>
      <c r="AO65" s="26">
        <v>4</v>
      </c>
      <c r="AP65" s="26"/>
      <c r="AQ65" s="36">
        <v>3</v>
      </c>
      <c r="AR65" s="26"/>
      <c r="AS65" s="28">
        <v>17.87123287671233</v>
      </c>
      <c r="AT65" s="28">
        <v>21.873972602739727</v>
      </c>
      <c r="AU65" s="35">
        <v>1</v>
      </c>
      <c r="AV65" s="29" t="s">
        <v>140</v>
      </c>
      <c r="AW65" s="30" t="s">
        <v>310</v>
      </c>
      <c r="AX65" s="30">
        <v>0</v>
      </c>
      <c r="AY65" s="30" t="s">
        <v>142</v>
      </c>
      <c r="AZ65" s="30" t="s">
        <v>143</v>
      </c>
      <c r="BA65" s="35">
        <f t="shared" si="13"/>
        <v>4</v>
      </c>
      <c r="BB65" s="30">
        <f>IFERROR(INDEX(DataTab_LCR_Battery_Info!$M$3:$M$12,MATCH(AW65,DataTab_LCR_Battery_Info!$L$3:$L$12,0)),"CAISO_System")</f>
        <v>2220</v>
      </c>
      <c r="BC65" s="31" t="str">
        <f t="shared" si="14"/>
        <v>High</v>
      </c>
      <c r="BD65" t="s">
        <v>171</v>
      </c>
      <c r="BE65" s="32">
        <v>1.9180322077319998</v>
      </c>
      <c r="BF65" s="35">
        <f t="shared" si="15"/>
        <v>3</v>
      </c>
      <c r="BG65" s="33">
        <f t="shared" si="16"/>
        <v>1.539542953054363</v>
      </c>
      <c r="BH65">
        <f t="shared" si="17"/>
        <v>3</v>
      </c>
      <c r="BI65" s="34">
        <f t="shared" si="18"/>
        <v>1.0344235412425336</v>
      </c>
      <c r="BJ65">
        <f t="shared" si="21"/>
        <v>4</v>
      </c>
      <c r="BK65" s="35">
        <v>4</v>
      </c>
      <c r="BL65" t="s">
        <v>312</v>
      </c>
      <c r="BM65" t="s">
        <v>313</v>
      </c>
      <c r="BN65">
        <f t="shared" si="19"/>
        <v>1</v>
      </c>
      <c r="BO65" s="35">
        <f>IFERROR(INDEX(DataTab_LCR_Battery_Info!$R$4:$R$9,MATCH(BL65,DataTab_LCR_Battery_Info!$Q$4:$Q$9,0))+INDEX(DataTab_LCR_Battery_Info!$T$4:$T$5,MATCH(BM65,DataTab_LCR_Battery_Info!$S$4:$S$5,0)),"1.4")</f>
        <v>1.25</v>
      </c>
      <c r="BP65">
        <f t="shared" si="20"/>
        <v>71.875</v>
      </c>
      <c r="BQ65">
        <f t="shared" si="10"/>
        <v>1</v>
      </c>
    </row>
    <row r="66" spans="5:69" x14ac:dyDescent="0.35">
      <c r="F66" s="15" t="s">
        <v>412</v>
      </c>
      <c r="G66" s="15" t="s">
        <v>413</v>
      </c>
      <c r="H66" s="15">
        <v>48</v>
      </c>
      <c r="I66" s="15">
        <v>54.7</v>
      </c>
      <c r="J66" s="15" t="s">
        <v>131</v>
      </c>
      <c r="K66" s="15" t="s">
        <v>414</v>
      </c>
      <c r="L66" s="15" t="s">
        <v>206</v>
      </c>
      <c r="M66" s="15" t="s">
        <v>134</v>
      </c>
      <c r="N66" s="15" t="s">
        <v>135</v>
      </c>
      <c r="O66" s="16">
        <v>32864</v>
      </c>
      <c r="P66" s="17" t="s">
        <v>415</v>
      </c>
      <c r="Q66" s="18">
        <v>230</v>
      </c>
      <c r="R66" s="19">
        <v>10169</v>
      </c>
      <c r="S66" s="20">
        <v>0</v>
      </c>
      <c r="T66" s="21">
        <v>0</v>
      </c>
      <c r="U66" s="21">
        <v>0</v>
      </c>
      <c r="V66" s="21">
        <v>0</v>
      </c>
      <c r="W66" s="21">
        <v>0</v>
      </c>
      <c r="X66" s="21">
        <v>0</v>
      </c>
      <c r="Y66" s="21">
        <v>0</v>
      </c>
      <c r="Z66" s="21">
        <v>0</v>
      </c>
      <c r="AA66" s="21" t="s">
        <v>145</v>
      </c>
      <c r="AB66" s="21" t="s">
        <v>145</v>
      </c>
      <c r="AC66" s="21" t="s">
        <v>145</v>
      </c>
      <c r="AD66" s="21" t="s">
        <v>145</v>
      </c>
      <c r="AE66" s="21" t="s">
        <v>145</v>
      </c>
      <c r="AF66" s="21" t="s">
        <v>145</v>
      </c>
      <c r="AG66" s="22" t="s">
        <v>145</v>
      </c>
      <c r="AH66" s="23" t="s">
        <v>161</v>
      </c>
      <c r="AI66" s="24" t="s">
        <v>209</v>
      </c>
      <c r="AJ66" s="24" t="s">
        <v>413</v>
      </c>
      <c r="AK66" s="24">
        <v>55.8</v>
      </c>
      <c r="AL66" s="24">
        <v>48</v>
      </c>
      <c r="AM66" s="24">
        <v>48</v>
      </c>
      <c r="AN66" s="25">
        <f t="shared" si="12"/>
        <v>0</v>
      </c>
      <c r="AO66" s="26">
        <v>1</v>
      </c>
      <c r="AP66" s="26"/>
      <c r="AQ66" s="36">
        <v>3</v>
      </c>
      <c r="AR66" s="26"/>
      <c r="AS66" s="28">
        <v>46.054794520547944</v>
      </c>
      <c r="AT66" s="28">
        <v>50.057534246575344</v>
      </c>
      <c r="AU66" s="35">
        <v>4</v>
      </c>
      <c r="AV66" s="29" t="s">
        <v>140</v>
      </c>
      <c r="AW66" s="30" t="s">
        <v>193</v>
      </c>
      <c r="AX66" s="30" t="s">
        <v>244</v>
      </c>
      <c r="AY66" s="30" t="s">
        <v>140</v>
      </c>
      <c r="AZ66" s="30">
        <v>22</v>
      </c>
      <c r="BA66" s="35">
        <f t="shared" si="13"/>
        <v>1</v>
      </c>
      <c r="BB66" s="30">
        <f>IFERROR(INDEX(DataTab_LCR_Battery_Info!$M$3:$M$12,MATCH(AW66,DataTab_LCR_Battery_Info!$L$3:$L$12,0)),"CAISO_System")</f>
        <v>1141</v>
      </c>
      <c r="BC66" s="31" t="str">
        <f t="shared" si="14"/>
        <v>High</v>
      </c>
      <c r="BD66" t="s">
        <v>144</v>
      </c>
      <c r="BE66" s="32" t="s">
        <v>145</v>
      </c>
      <c r="BF66" s="35">
        <f t="shared" si="15"/>
        <v>4</v>
      </c>
      <c r="BG66" s="33" t="str">
        <f t="shared" si="16"/>
        <v>Not Available</v>
      </c>
      <c r="BH66">
        <f t="shared" si="17"/>
        <v>2.4</v>
      </c>
      <c r="BI66" s="34" t="str">
        <f t="shared" si="18"/>
        <v>Not Available</v>
      </c>
      <c r="BJ66">
        <v>2.5</v>
      </c>
      <c r="BK66" s="35">
        <v>2.5</v>
      </c>
      <c r="BL66" t="s">
        <v>146</v>
      </c>
      <c r="BM66" t="s">
        <v>147</v>
      </c>
      <c r="BN66">
        <f t="shared" si="19"/>
        <v>4</v>
      </c>
      <c r="BO66" s="35">
        <f>IFERROR(INDEX(DataTab_LCR_Battery_Info!$R$4:$R$9,MATCH(BL66,DataTab_LCR_Battery_Info!$Q$4:$Q$9,0))+INDEX(DataTab_LCR_Battery_Info!$T$4:$T$5,MATCH(BM66,DataTab_LCR_Battery_Info!$S$4:$S$5,0)),"1.4")</f>
        <v>4</v>
      </c>
      <c r="BP66">
        <f t="shared" si="20"/>
        <v>71.875</v>
      </c>
      <c r="BQ66">
        <f t="shared" si="10"/>
        <v>1</v>
      </c>
    </row>
    <row r="67" spans="5:69" x14ac:dyDescent="0.35">
      <c r="F67" s="15" t="s">
        <v>416</v>
      </c>
      <c r="G67" s="15" t="s">
        <v>417</v>
      </c>
      <c r="H67" s="15">
        <v>139</v>
      </c>
      <c r="I67" s="15"/>
      <c r="J67" s="15" t="s">
        <v>131</v>
      </c>
      <c r="K67" s="15" t="s">
        <v>241</v>
      </c>
      <c r="L67" s="15" t="s">
        <v>206</v>
      </c>
      <c r="M67" s="15" t="s">
        <v>134</v>
      </c>
      <c r="N67" s="15" t="s">
        <v>135</v>
      </c>
      <c r="O67" s="16">
        <v>38642</v>
      </c>
      <c r="P67" s="17" t="s">
        <v>242</v>
      </c>
      <c r="Q67" s="18">
        <v>230</v>
      </c>
      <c r="R67" s="19">
        <v>56041</v>
      </c>
      <c r="S67" s="20">
        <v>479363</v>
      </c>
      <c r="T67" s="21">
        <v>0</v>
      </c>
      <c r="U67" s="21">
        <v>3974419</v>
      </c>
      <c r="V67" s="21">
        <v>3974419</v>
      </c>
      <c r="W67" s="21">
        <v>0</v>
      </c>
      <c r="X67" s="21">
        <v>1.1909999999999998</v>
      </c>
      <c r="Y67" s="21">
        <v>15.914</v>
      </c>
      <c r="Z67" s="21">
        <v>232501.88874472168</v>
      </c>
      <c r="AA67" s="21">
        <v>2.9966644181199812E-7</v>
      </c>
      <c r="AB67" s="21">
        <v>4.0041072669992772E-6</v>
      </c>
      <c r="AC67" s="21">
        <v>5.8499591699999846E-2</v>
      </c>
      <c r="AD67" s="21">
        <v>8.2910424876346323</v>
      </c>
      <c r="AE67" s="21">
        <v>2.4845472011815676E-6</v>
      </c>
      <c r="AF67" s="21">
        <v>3.3198223475737593E-5</v>
      </c>
      <c r="AG67" s="22">
        <v>0.48502260029397704</v>
      </c>
      <c r="AH67" s="23" t="s">
        <v>208</v>
      </c>
      <c r="AI67" s="24" t="s">
        <v>209</v>
      </c>
      <c r="AJ67" s="24" t="s">
        <v>418</v>
      </c>
      <c r="AK67" s="24">
        <v>130</v>
      </c>
      <c r="AL67" s="24">
        <v>134</v>
      </c>
      <c r="AM67" s="24">
        <v>134</v>
      </c>
      <c r="AN67" s="25">
        <f t="shared" si="12"/>
        <v>0.42093695117667718</v>
      </c>
      <c r="AO67" s="26">
        <v>4</v>
      </c>
      <c r="AP67" s="26"/>
      <c r="AQ67" s="36">
        <v>3</v>
      </c>
      <c r="AR67" s="26"/>
      <c r="AS67" s="28">
        <v>30.224657534246575</v>
      </c>
      <c r="AT67" s="28">
        <v>34.227397260273975</v>
      </c>
      <c r="AU67" s="35">
        <v>2</v>
      </c>
      <c r="AV67" s="29" t="s">
        <v>140</v>
      </c>
      <c r="AW67" s="30" t="s">
        <v>193</v>
      </c>
      <c r="AX67" s="30" t="s">
        <v>244</v>
      </c>
      <c r="AY67" s="30" t="s">
        <v>140</v>
      </c>
      <c r="AZ67" s="30">
        <v>34</v>
      </c>
      <c r="BA67" s="35">
        <f t="shared" si="13"/>
        <v>1</v>
      </c>
      <c r="BB67" s="30">
        <f>IFERROR(INDEX(DataTab_LCR_Battery_Info!$M$3:$M$12,MATCH(AW67,DataTab_LCR_Battery_Info!$L$3:$L$12,0)),"CAISO_System")</f>
        <v>1141</v>
      </c>
      <c r="BC67" s="31" t="str">
        <f t="shared" si="14"/>
        <v>High</v>
      </c>
      <c r="BD67" t="s">
        <v>144</v>
      </c>
      <c r="BE67" s="32" t="s">
        <v>145</v>
      </c>
      <c r="BF67" s="35">
        <f t="shared" si="15"/>
        <v>4</v>
      </c>
      <c r="BG67" s="33">
        <f t="shared" si="16"/>
        <v>6.6396446951475188E-2</v>
      </c>
      <c r="BH67">
        <f t="shared" si="17"/>
        <v>1</v>
      </c>
      <c r="BI67" s="34">
        <f t="shared" si="18"/>
        <v>2.7948717948717946E-2</v>
      </c>
      <c r="BJ67">
        <f t="shared" ref="BJ67:BJ101" si="22">IF(BI67="Not Available",2.4,IF(BI67&gt;_xlfn.QUARTILE.INC($BI$5:$BI$168,3),4,IF(BI67&gt;_xlfn.QUARTILE.INC($BI$5:$BI$168,2),3,IF(BI67&gt;_xlfn.QUARTILE.INC($BI$5:$BI$168,1),2,1))))</f>
        <v>3</v>
      </c>
      <c r="BK67" s="35">
        <v>4</v>
      </c>
      <c r="BL67" t="s">
        <v>146</v>
      </c>
      <c r="BM67" t="s">
        <v>147</v>
      </c>
      <c r="BN67">
        <f t="shared" si="19"/>
        <v>4</v>
      </c>
      <c r="BO67" s="35">
        <f>IFERROR(INDEX(DataTab_LCR_Battery_Info!$R$4:$R$9,MATCH(BL67,DataTab_LCR_Battery_Info!$Q$4:$Q$9,0))+INDEX(DataTab_LCR_Battery_Info!$T$4:$T$5,MATCH(BM67,DataTab_LCR_Battery_Info!$S$4:$S$5,0)),"1.4")</f>
        <v>4</v>
      </c>
      <c r="BP67">
        <f t="shared" si="20"/>
        <v>71.875</v>
      </c>
      <c r="BQ67">
        <f t="shared" si="10"/>
        <v>1</v>
      </c>
    </row>
    <row r="68" spans="5:69" x14ac:dyDescent="0.35">
      <c r="E68" s="53" t="s">
        <v>128</v>
      </c>
      <c r="F68" s="15" t="s">
        <v>419</v>
      </c>
      <c r="G68" s="15" t="s">
        <v>420</v>
      </c>
      <c r="H68" s="15">
        <v>49.21</v>
      </c>
      <c r="I68" s="15">
        <v>71.2</v>
      </c>
      <c r="J68" s="15" t="s">
        <v>131</v>
      </c>
      <c r="K68" s="15" t="s">
        <v>421</v>
      </c>
      <c r="L68" s="15" t="s">
        <v>158</v>
      </c>
      <c r="M68" s="15" t="s">
        <v>134</v>
      </c>
      <c r="N68" s="15" t="s">
        <v>135</v>
      </c>
      <c r="O68" s="16">
        <v>40802</v>
      </c>
      <c r="P68" s="17" t="s">
        <v>422</v>
      </c>
      <c r="Q68" s="18">
        <v>230</v>
      </c>
      <c r="R68" s="19">
        <v>57027</v>
      </c>
      <c r="S68" s="20">
        <v>181871</v>
      </c>
      <c r="T68" s="21">
        <v>0</v>
      </c>
      <c r="U68" s="21">
        <v>1939008</v>
      </c>
      <c r="V68" s="21">
        <v>1939008</v>
      </c>
      <c r="W68" s="21">
        <v>0</v>
      </c>
      <c r="X68" s="21">
        <v>0.58399999999999996</v>
      </c>
      <c r="Y68" s="21">
        <v>8.3339999999999996</v>
      </c>
      <c r="Z68" s="21">
        <v>113431.176303033</v>
      </c>
      <c r="AA68" s="21">
        <v>3.0118493580222465E-7</v>
      </c>
      <c r="AB68" s="21">
        <v>4.2980740667392812E-6</v>
      </c>
      <c r="AC68" s="21">
        <v>5.8499591699999694E-2</v>
      </c>
      <c r="AD68" s="21">
        <v>10.661446849690165</v>
      </c>
      <c r="AE68" s="21">
        <v>3.2110671849827628E-6</v>
      </c>
      <c r="AF68" s="21">
        <v>4.5823688218572509E-5</v>
      </c>
      <c r="AG68" s="22">
        <v>0.62369028763812262</v>
      </c>
      <c r="AH68" s="23" t="s">
        <v>161</v>
      </c>
      <c r="AI68" s="24" t="s">
        <v>138</v>
      </c>
      <c r="AJ68" s="24" t="s">
        <v>423</v>
      </c>
      <c r="AK68" s="24">
        <v>200</v>
      </c>
      <c r="AL68" s="24">
        <v>194.8</v>
      </c>
      <c r="AM68" s="24">
        <v>194.8</v>
      </c>
      <c r="AN68" s="25">
        <f t="shared" si="12"/>
        <v>0.10380764840182648</v>
      </c>
      <c r="AO68" s="26">
        <v>4</v>
      </c>
      <c r="AP68" s="26"/>
      <c r="AQ68" s="36">
        <v>2</v>
      </c>
      <c r="AR68" s="26"/>
      <c r="AS68" s="28">
        <v>24.306849315068494</v>
      </c>
      <c r="AT68" s="28">
        <v>28.30958904109589</v>
      </c>
      <c r="AU68" s="35">
        <v>2</v>
      </c>
      <c r="AV68" s="29" t="s">
        <v>140</v>
      </c>
      <c r="AW68" s="30" t="s">
        <v>193</v>
      </c>
      <c r="AX68" s="30" t="s">
        <v>244</v>
      </c>
      <c r="AY68" s="30" t="s">
        <v>140</v>
      </c>
      <c r="AZ68" s="30">
        <v>10</v>
      </c>
      <c r="BA68" s="35">
        <f t="shared" si="13"/>
        <v>2</v>
      </c>
      <c r="BB68" s="30">
        <f>IFERROR(INDEX(DataTab_LCR_Battery_Info!$M$3:$M$12,MATCH(AW68,DataTab_LCR_Battery_Info!$L$3:$L$12,0)),"CAISO_System")</f>
        <v>1141</v>
      </c>
      <c r="BC68" s="31" t="str">
        <f t="shared" si="14"/>
        <v>High</v>
      </c>
      <c r="BD68" t="s">
        <v>144</v>
      </c>
      <c r="BE68" s="32" t="s">
        <v>145</v>
      </c>
      <c r="BF68" s="35">
        <f t="shared" si="15"/>
        <v>4</v>
      </c>
      <c r="BG68" s="33">
        <f t="shared" si="16"/>
        <v>9.1647376437145017E-2</v>
      </c>
      <c r="BH68">
        <f t="shared" si="17"/>
        <v>1</v>
      </c>
      <c r="BI68" s="34">
        <f t="shared" si="18"/>
        <v>9.513698630136987E-3</v>
      </c>
      <c r="BJ68">
        <f t="shared" si="22"/>
        <v>2</v>
      </c>
      <c r="BK68" s="35">
        <v>3</v>
      </c>
      <c r="BL68" t="s">
        <v>146</v>
      </c>
      <c r="BM68" t="s">
        <v>147</v>
      </c>
      <c r="BN68">
        <f t="shared" si="19"/>
        <v>4</v>
      </c>
      <c r="BO68" s="35">
        <f>IFERROR(INDEX(DataTab_LCR_Battery_Info!$R$4:$R$9,MATCH(BL68,DataTab_LCR_Battery_Info!$Q$4:$Q$9,0))+INDEX(DataTab_LCR_Battery_Info!$T$4:$T$5,MATCH(BM68,DataTab_LCR_Battery_Info!$S$4:$S$5,0)),"1.4")</f>
        <v>4</v>
      </c>
      <c r="BP68">
        <f t="shared" si="20"/>
        <v>70.833333333333329</v>
      </c>
      <c r="BQ68">
        <f t="shared" si="10"/>
        <v>0</v>
      </c>
    </row>
    <row r="69" spans="5:69" x14ac:dyDescent="0.35">
      <c r="E69" s="53" t="s">
        <v>128</v>
      </c>
      <c r="F69" s="15" t="s">
        <v>424</v>
      </c>
      <c r="G69" s="15" t="s">
        <v>425</v>
      </c>
      <c r="H69" s="15">
        <v>48.04</v>
      </c>
      <c r="I69" s="15">
        <v>71.2</v>
      </c>
      <c r="J69" s="15" t="s">
        <v>131</v>
      </c>
      <c r="K69" s="15" t="s">
        <v>421</v>
      </c>
      <c r="L69" s="15" t="s">
        <v>158</v>
      </c>
      <c r="M69" s="15" t="s">
        <v>134</v>
      </c>
      <c r="N69" s="15" t="s">
        <v>135</v>
      </c>
      <c r="O69" s="16">
        <v>40802</v>
      </c>
      <c r="P69" s="17" t="s">
        <v>422</v>
      </c>
      <c r="Q69" s="18">
        <v>230</v>
      </c>
      <c r="R69" s="19">
        <v>57027</v>
      </c>
      <c r="S69" s="20">
        <v>181871</v>
      </c>
      <c r="T69" s="21">
        <v>0</v>
      </c>
      <c r="U69" s="21">
        <v>1939008</v>
      </c>
      <c r="V69" s="21">
        <v>1939008</v>
      </c>
      <c r="W69" s="21">
        <v>0</v>
      </c>
      <c r="X69" s="21">
        <v>0.58399999999999996</v>
      </c>
      <c r="Y69" s="21">
        <v>8.3339999999999996</v>
      </c>
      <c r="Z69" s="21">
        <v>113431.176303033</v>
      </c>
      <c r="AA69" s="21">
        <v>3.0118493580222465E-7</v>
      </c>
      <c r="AB69" s="21">
        <v>4.2980740667392812E-6</v>
      </c>
      <c r="AC69" s="21">
        <v>5.8499591699999694E-2</v>
      </c>
      <c r="AD69" s="21">
        <v>10.661446849690165</v>
      </c>
      <c r="AE69" s="21">
        <v>3.2110671849827628E-6</v>
      </c>
      <c r="AF69" s="21">
        <v>4.5823688218572509E-5</v>
      </c>
      <c r="AG69" s="22">
        <v>0.62369028763812262</v>
      </c>
      <c r="AH69" s="23" t="s">
        <v>161</v>
      </c>
      <c r="AI69" s="24" t="s">
        <v>138</v>
      </c>
      <c r="AJ69" s="24" t="s">
        <v>423</v>
      </c>
      <c r="AK69" s="24">
        <v>200</v>
      </c>
      <c r="AL69" s="24">
        <v>194.8</v>
      </c>
      <c r="AM69" s="24">
        <v>194.8</v>
      </c>
      <c r="AN69" s="25">
        <f t="shared" ref="AN69:AN100" si="23">IFERROR(S69/(AK69*8760),"Not Available")</f>
        <v>0.10380764840182648</v>
      </c>
      <c r="AO69" s="26">
        <v>4</v>
      </c>
      <c r="AP69" s="26"/>
      <c r="AQ69" s="36">
        <v>2</v>
      </c>
      <c r="AR69" s="26"/>
      <c r="AS69" s="28">
        <v>24.306849315068494</v>
      </c>
      <c r="AT69" s="28">
        <v>28.30958904109589</v>
      </c>
      <c r="AU69" s="35">
        <v>2</v>
      </c>
      <c r="AV69" s="29" t="s">
        <v>140</v>
      </c>
      <c r="AW69" s="30" t="s">
        <v>193</v>
      </c>
      <c r="AX69" s="30" t="s">
        <v>244</v>
      </c>
      <c r="AY69" s="30" t="s">
        <v>140</v>
      </c>
      <c r="AZ69" s="30">
        <v>10</v>
      </c>
      <c r="BA69" s="35">
        <f t="shared" ref="BA69:BA100" si="24">IF(AZ69="No Published Factor",4,IF(AZ69&gt;_xlfn.QUARTILE.INC($AZ$5:$AZ$165,3),1,IF(AZ69&gt;_xlfn.QUARTILE.INC($AZ$5:$AZ$165,2),2,IF(AZ69&gt;_xlfn.QUARTILE.INC($AZ$5:$AZ$165,1),2,3))))</f>
        <v>2</v>
      </c>
      <c r="BB69" s="30">
        <f>IFERROR(INDEX(DataTab_LCR_Battery_Info!$M$3:$M$12,MATCH(AW69,DataTab_LCR_Battery_Info!$L$3:$L$12,0)),"CAISO_System")</f>
        <v>1141</v>
      </c>
      <c r="BC69" s="31" t="str">
        <f t="shared" ref="BC69:BC100" si="25">IF(AV69="Yes",IF(BB69&gt;H69,"High","Low"),"High")</f>
        <v>High</v>
      </c>
      <c r="BD69" t="s">
        <v>144</v>
      </c>
      <c r="BE69" s="32" t="s">
        <v>145</v>
      </c>
      <c r="BF69" s="35">
        <f t="shared" ref="BF69:BF100" si="26">IF(BD69="In_DAC",4,IF(BD69="DAC_Adjacent",IF(BE69&lt;5,3,2),1))</f>
        <v>4</v>
      </c>
      <c r="BG69" s="33">
        <f t="shared" ref="BG69:BG100" si="27">IFERROR(AF69*2000,"Not Available")</f>
        <v>9.1647376437145017E-2</v>
      </c>
      <c r="BH69">
        <f t="shared" ref="BH69:BH100" si="28">IF(BG69="Not Available",2.4,IF(BG69&gt;_xlfn.QUARTILE.INC($BG$5:$BG$168,3),4,IF(BG69&gt;_xlfn.QUARTILE.INC($BG$5:$BG$168,2),3,IF(BG69&gt;_xlfn.QUARTILE.INC($BG$5:$BG$168,1),2,1))))</f>
        <v>1</v>
      </c>
      <c r="BI69" s="34">
        <f t="shared" ref="BI69:BI101" si="29">IFERROR(BG69*AN69,"Not Available")</f>
        <v>9.513698630136987E-3</v>
      </c>
      <c r="BJ69">
        <f t="shared" si="22"/>
        <v>2</v>
      </c>
      <c r="BK69" s="35">
        <v>3</v>
      </c>
      <c r="BL69" t="s">
        <v>146</v>
      </c>
      <c r="BM69" t="s">
        <v>147</v>
      </c>
      <c r="BN69">
        <f t="shared" ref="BN69:BN100" si="30">IF(BO69=4,4,IF(BO69&gt;2,3,IF(BO69&gt;1.3,2,1)))</f>
        <v>4</v>
      </c>
      <c r="BO69" s="35">
        <f>IFERROR(INDEX(DataTab_LCR_Battery_Info!$R$4:$R$9,MATCH(BL69,DataTab_LCR_Battery_Info!$Q$4:$Q$9,0))+INDEX(DataTab_LCR_Battery_Info!$T$4:$T$5,MATCH(BM69,DataTab_LCR_Battery_Info!$S$4:$S$5,0)),"1.4")</f>
        <v>4</v>
      </c>
      <c r="BP69">
        <f t="shared" ref="BP69:BP100" si="31">((AQ69+AU69)/8*0.25+BA69/4*0.25+SUM(BF69,BK69,BO69)/12*0.5)*100</f>
        <v>70.833333333333329</v>
      </c>
      <c r="BQ69">
        <f t="shared" si="10"/>
        <v>0</v>
      </c>
    </row>
    <row r="70" spans="5:69" x14ac:dyDescent="0.35">
      <c r="E70" s="53" t="s">
        <v>128</v>
      </c>
      <c r="F70" s="15" t="s">
        <v>426</v>
      </c>
      <c r="G70" s="15" t="s">
        <v>427</v>
      </c>
      <c r="H70" s="15">
        <v>46.49</v>
      </c>
      <c r="I70" s="15">
        <v>71.2</v>
      </c>
      <c r="J70" s="15" t="s">
        <v>131</v>
      </c>
      <c r="K70" s="15" t="s">
        <v>421</v>
      </c>
      <c r="L70" s="15" t="s">
        <v>158</v>
      </c>
      <c r="M70" s="15" t="s">
        <v>134</v>
      </c>
      <c r="N70" s="15" t="s">
        <v>135</v>
      </c>
      <c r="O70" s="16">
        <v>40754</v>
      </c>
      <c r="P70" s="17" t="s">
        <v>422</v>
      </c>
      <c r="Q70" s="18">
        <v>230</v>
      </c>
      <c r="R70" s="19">
        <v>57027</v>
      </c>
      <c r="S70" s="20">
        <v>181871</v>
      </c>
      <c r="T70" s="21">
        <v>0</v>
      </c>
      <c r="U70" s="21">
        <v>1939008</v>
      </c>
      <c r="V70" s="21">
        <v>1939008</v>
      </c>
      <c r="W70" s="21">
        <v>0</v>
      </c>
      <c r="X70" s="21">
        <v>0.58399999999999996</v>
      </c>
      <c r="Y70" s="21">
        <v>8.3339999999999996</v>
      </c>
      <c r="Z70" s="21">
        <v>113431.176303033</v>
      </c>
      <c r="AA70" s="21">
        <v>3.0118493580222465E-7</v>
      </c>
      <c r="AB70" s="21">
        <v>4.2980740667392812E-6</v>
      </c>
      <c r="AC70" s="21">
        <v>5.8499591699999694E-2</v>
      </c>
      <c r="AD70" s="21">
        <v>10.661446849690165</v>
      </c>
      <c r="AE70" s="21">
        <v>3.2110671849827628E-6</v>
      </c>
      <c r="AF70" s="21">
        <v>4.5823688218572509E-5</v>
      </c>
      <c r="AG70" s="22">
        <v>0.62369028763812262</v>
      </c>
      <c r="AH70" s="23" t="s">
        <v>161</v>
      </c>
      <c r="AI70" s="24" t="s">
        <v>138</v>
      </c>
      <c r="AJ70" s="24" t="s">
        <v>423</v>
      </c>
      <c r="AK70" s="24">
        <v>200</v>
      </c>
      <c r="AL70" s="24">
        <v>194.8</v>
      </c>
      <c r="AM70" s="24">
        <v>194.8</v>
      </c>
      <c r="AN70" s="25">
        <f t="shared" si="23"/>
        <v>0.10380764840182648</v>
      </c>
      <c r="AO70" s="26">
        <v>4</v>
      </c>
      <c r="AP70" s="26"/>
      <c r="AQ70" s="36">
        <v>2</v>
      </c>
      <c r="AR70" s="26"/>
      <c r="AS70" s="28">
        <v>24.438356164383563</v>
      </c>
      <c r="AT70" s="28">
        <v>28.44109589041096</v>
      </c>
      <c r="AU70" s="35">
        <v>2</v>
      </c>
      <c r="AV70" s="29" t="s">
        <v>140</v>
      </c>
      <c r="AW70" s="30" t="s">
        <v>193</v>
      </c>
      <c r="AX70" s="30" t="s">
        <v>244</v>
      </c>
      <c r="AY70" s="30" t="s">
        <v>140</v>
      </c>
      <c r="AZ70" s="30">
        <v>10</v>
      </c>
      <c r="BA70" s="35">
        <f t="shared" si="24"/>
        <v>2</v>
      </c>
      <c r="BB70" s="30">
        <f>IFERROR(INDEX(DataTab_LCR_Battery_Info!$M$3:$M$12,MATCH(AW70,DataTab_LCR_Battery_Info!$L$3:$L$12,0)),"CAISO_System")</f>
        <v>1141</v>
      </c>
      <c r="BC70" s="31" t="str">
        <f t="shared" si="25"/>
        <v>High</v>
      </c>
      <c r="BD70" t="s">
        <v>144</v>
      </c>
      <c r="BE70" s="32" t="s">
        <v>145</v>
      </c>
      <c r="BF70" s="35">
        <f t="shared" si="26"/>
        <v>4</v>
      </c>
      <c r="BG70" s="33">
        <f t="shared" si="27"/>
        <v>9.1647376437145017E-2</v>
      </c>
      <c r="BH70">
        <f t="shared" si="28"/>
        <v>1</v>
      </c>
      <c r="BI70" s="34">
        <f t="shared" si="29"/>
        <v>9.513698630136987E-3</v>
      </c>
      <c r="BJ70">
        <f t="shared" si="22"/>
        <v>2</v>
      </c>
      <c r="BK70" s="35">
        <v>3</v>
      </c>
      <c r="BL70" t="s">
        <v>146</v>
      </c>
      <c r="BM70" t="s">
        <v>147</v>
      </c>
      <c r="BN70">
        <f t="shared" si="30"/>
        <v>4</v>
      </c>
      <c r="BO70" s="35">
        <f>IFERROR(INDEX(DataTab_LCR_Battery_Info!$R$4:$R$9,MATCH(BL70,DataTab_LCR_Battery_Info!$Q$4:$Q$9,0))+INDEX(DataTab_LCR_Battery_Info!$T$4:$T$5,MATCH(BM70,DataTab_LCR_Battery_Info!$S$4:$S$5,0)),"1.4")</f>
        <v>4</v>
      </c>
      <c r="BP70">
        <f t="shared" si="31"/>
        <v>70.833333333333329</v>
      </c>
      <c r="BQ70">
        <f t="shared" ref="BQ70:BQ133" si="32">IF(OR(BA70=1,AU70=1),1,0)</f>
        <v>0</v>
      </c>
    </row>
    <row r="71" spans="5:69" x14ac:dyDescent="0.35">
      <c r="E71" s="53" t="s">
        <v>128</v>
      </c>
      <c r="F71" s="15" t="s">
        <v>428</v>
      </c>
      <c r="G71" s="15" t="s">
        <v>429</v>
      </c>
      <c r="H71" s="15">
        <v>49.8</v>
      </c>
      <c r="I71" s="15">
        <v>71.2</v>
      </c>
      <c r="J71" s="15" t="s">
        <v>131</v>
      </c>
      <c r="K71" s="15" t="s">
        <v>421</v>
      </c>
      <c r="L71" s="15" t="s">
        <v>158</v>
      </c>
      <c r="M71" s="15" t="s">
        <v>134</v>
      </c>
      <c r="N71" s="15" t="s">
        <v>135</v>
      </c>
      <c r="O71" s="16">
        <v>40754</v>
      </c>
      <c r="P71" s="17" t="s">
        <v>422</v>
      </c>
      <c r="Q71" s="18">
        <v>230</v>
      </c>
      <c r="R71" s="19">
        <v>57027</v>
      </c>
      <c r="S71" s="20">
        <v>181871</v>
      </c>
      <c r="T71" s="21">
        <v>0</v>
      </c>
      <c r="U71" s="21">
        <v>1939008</v>
      </c>
      <c r="V71" s="21">
        <v>1939008</v>
      </c>
      <c r="W71" s="21">
        <v>0</v>
      </c>
      <c r="X71" s="21">
        <v>0.58399999999999996</v>
      </c>
      <c r="Y71" s="21">
        <v>8.3339999999999996</v>
      </c>
      <c r="Z71" s="21">
        <v>113431.176303033</v>
      </c>
      <c r="AA71" s="21">
        <v>3.0118493580222465E-7</v>
      </c>
      <c r="AB71" s="21">
        <v>4.2980740667392812E-6</v>
      </c>
      <c r="AC71" s="21">
        <v>5.8499591699999694E-2</v>
      </c>
      <c r="AD71" s="21">
        <v>10.661446849690165</v>
      </c>
      <c r="AE71" s="21">
        <v>3.2110671849827628E-6</v>
      </c>
      <c r="AF71" s="21">
        <v>4.5823688218572509E-5</v>
      </c>
      <c r="AG71" s="22">
        <v>0.62369028763812262</v>
      </c>
      <c r="AH71" s="23" t="s">
        <v>161</v>
      </c>
      <c r="AI71" s="24" t="s">
        <v>138</v>
      </c>
      <c r="AJ71" s="24" t="s">
        <v>423</v>
      </c>
      <c r="AK71" s="24">
        <v>200</v>
      </c>
      <c r="AL71" s="24">
        <v>194.8</v>
      </c>
      <c r="AM71" s="24">
        <v>194.8</v>
      </c>
      <c r="AN71" s="25">
        <f t="shared" si="23"/>
        <v>0.10380764840182648</v>
      </c>
      <c r="AO71" s="26">
        <v>4</v>
      </c>
      <c r="AP71" s="26"/>
      <c r="AQ71" s="36">
        <v>2</v>
      </c>
      <c r="AR71" s="26"/>
      <c r="AS71" s="28">
        <v>24.438356164383563</v>
      </c>
      <c r="AT71" s="28">
        <v>28.44109589041096</v>
      </c>
      <c r="AU71" s="35">
        <v>2</v>
      </c>
      <c r="AV71" s="29" t="s">
        <v>140</v>
      </c>
      <c r="AW71" s="30" t="s">
        <v>193</v>
      </c>
      <c r="AX71" s="30" t="s">
        <v>244</v>
      </c>
      <c r="AY71" s="30" t="s">
        <v>140</v>
      </c>
      <c r="AZ71" s="30">
        <v>10</v>
      </c>
      <c r="BA71" s="35">
        <f t="shared" si="24"/>
        <v>2</v>
      </c>
      <c r="BB71" s="30">
        <f>IFERROR(INDEX(DataTab_LCR_Battery_Info!$M$3:$M$12,MATCH(AW71,DataTab_LCR_Battery_Info!$L$3:$L$12,0)),"CAISO_System")</f>
        <v>1141</v>
      </c>
      <c r="BC71" s="31" t="str">
        <f t="shared" si="25"/>
        <v>High</v>
      </c>
      <c r="BD71" t="s">
        <v>144</v>
      </c>
      <c r="BE71" s="32" t="s">
        <v>145</v>
      </c>
      <c r="BF71" s="35">
        <f t="shared" si="26"/>
        <v>4</v>
      </c>
      <c r="BG71" s="33">
        <f t="shared" si="27"/>
        <v>9.1647376437145017E-2</v>
      </c>
      <c r="BH71">
        <f t="shared" si="28"/>
        <v>1</v>
      </c>
      <c r="BI71" s="34">
        <f t="shared" si="29"/>
        <v>9.513698630136987E-3</v>
      </c>
      <c r="BJ71">
        <f t="shared" si="22"/>
        <v>2</v>
      </c>
      <c r="BK71" s="35">
        <v>3</v>
      </c>
      <c r="BL71" t="s">
        <v>146</v>
      </c>
      <c r="BM71" t="s">
        <v>147</v>
      </c>
      <c r="BN71">
        <f t="shared" si="30"/>
        <v>4</v>
      </c>
      <c r="BO71" s="35">
        <f>IFERROR(INDEX(DataTab_LCR_Battery_Info!$R$4:$R$9,MATCH(BL71,DataTab_LCR_Battery_Info!$Q$4:$Q$9,0))+INDEX(DataTab_LCR_Battery_Info!$T$4:$T$5,MATCH(BM71,DataTab_LCR_Battery_Info!$S$4:$S$5,0)),"1.4")</f>
        <v>4</v>
      </c>
      <c r="BP71">
        <f t="shared" si="31"/>
        <v>70.833333333333329</v>
      </c>
      <c r="BQ71">
        <f t="shared" si="32"/>
        <v>0</v>
      </c>
    </row>
    <row r="72" spans="5:69" x14ac:dyDescent="0.35">
      <c r="E72" s="53" t="s">
        <v>128</v>
      </c>
      <c r="F72" s="15" t="s">
        <v>430</v>
      </c>
      <c r="G72" s="15" t="s">
        <v>431</v>
      </c>
      <c r="H72" s="15">
        <v>49</v>
      </c>
      <c r="I72" s="15">
        <v>59</v>
      </c>
      <c r="J72" s="15" t="s">
        <v>131</v>
      </c>
      <c r="K72" s="15" t="s">
        <v>281</v>
      </c>
      <c r="L72" s="15" t="s">
        <v>158</v>
      </c>
      <c r="M72" s="15" t="s">
        <v>134</v>
      </c>
      <c r="N72" s="15" t="s">
        <v>135</v>
      </c>
      <c r="O72" s="16">
        <v>39345</v>
      </c>
      <c r="P72" s="17" t="s">
        <v>432</v>
      </c>
      <c r="Q72" s="18">
        <v>230</v>
      </c>
      <c r="R72" s="19">
        <v>56474</v>
      </c>
      <c r="S72" s="20">
        <v>33130</v>
      </c>
      <c r="T72" s="21">
        <v>0</v>
      </c>
      <c r="U72" s="21">
        <v>338877</v>
      </c>
      <c r="V72" s="21">
        <v>338877</v>
      </c>
      <c r="W72" s="21">
        <v>0</v>
      </c>
      <c r="X72" s="21">
        <v>0.1</v>
      </c>
      <c r="Y72" s="21">
        <v>2.052</v>
      </c>
      <c r="Z72" s="21">
        <v>19824.1661365209</v>
      </c>
      <c r="AA72" s="21">
        <v>2.9509231963219694E-7</v>
      </c>
      <c r="AB72" s="21">
        <v>6.0552943988526815E-6</v>
      </c>
      <c r="AC72" s="21">
        <v>5.8499591699999999E-2</v>
      </c>
      <c r="AD72" s="21">
        <v>10.228705101116812</v>
      </c>
      <c r="AE72" s="21">
        <v>3.0184123151222456E-6</v>
      </c>
      <c r="AF72" s="21">
        <v>6.1937820706308482E-5</v>
      </c>
      <c r="AG72" s="22">
        <v>0.5983750720350407</v>
      </c>
      <c r="AH72" s="23" t="s">
        <v>161</v>
      </c>
      <c r="AI72" s="24" t="s">
        <v>138</v>
      </c>
      <c r="AJ72" s="24" t="s">
        <v>431</v>
      </c>
      <c r="AK72" s="24">
        <v>49.8</v>
      </c>
      <c r="AL72" s="24">
        <v>47</v>
      </c>
      <c r="AM72" s="24">
        <v>47</v>
      </c>
      <c r="AN72" s="25">
        <f t="shared" si="23"/>
        <v>7.5943041572683431E-2</v>
      </c>
      <c r="AO72" s="26">
        <v>4</v>
      </c>
      <c r="AP72" s="26"/>
      <c r="AQ72" s="36">
        <v>2</v>
      </c>
      <c r="AR72" s="26"/>
      <c r="AS72" s="28">
        <v>28.298630136986301</v>
      </c>
      <c r="AT72" s="28">
        <v>32.301369863013697</v>
      </c>
      <c r="AU72" s="35">
        <v>2</v>
      </c>
      <c r="AV72" s="29" t="s">
        <v>140</v>
      </c>
      <c r="AW72" s="30" t="s">
        <v>193</v>
      </c>
      <c r="AX72" s="30" t="s">
        <v>244</v>
      </c>
      <c r="AY72" s="30" t="s">
        <v>140</v>
      </c>
      <c r="AZ72" s="30">
        <v>13</v>
      </c>
      <c r="BA72" s="35">
        <f t="shared" si="24"/>
        <v>2</v>
      </c>
      <c r="BB72" s="30">
        <f>IFERROR(INDEX(DataTab_LCR_Battery_Info!$M$3:$M$12,MATCH(AW72,DataTab_LCR_Battery_Info!$L$3:$L$12,0)),"CAISO_System")</f>
        <v>1141</v>
      </c>
      <c r="BC72" s="31" t="str">
        <f t="shared" si="25"/>
        <v>High</v>
      </c>
      <c r="BD72" t="s">
        <v>144</v>
      </c>
      <c r="BE72" s="32" t="s">
        <v>145</v>
      </c>
      <c r="BF72" s="35">
        <f t="shared" si="26"/>
        <v>4</v>
      </c>
      <c r="BG72" s="33">
        <f t="shared" si="27"/>
        <v>0.12387564141261696</v>
      </c>
      <c r="BH72">
        <f t="shared" si="28"/>
        <v>2</v>
      </c>
      <c r="BI72" s="34">
        <f t="shared" si="29"/>
        <v>9.4074929856411953E-3</v>
      </c>
      <c r="BJ72">
        <f t="shared" si="22"/>
        <v>2</v>
      </c>
      <c r="BK72" s="35">
        <v>3</v>
      </c>
      <c r="BL72" t="s">
        <v>146</v>
      </c>
      <c r="BM72" t="s">
        <v>147</v>
      </c>
      <c r="BN72">
        <f t="shared" si="30"/>
        <v>4</v>
      </c>
      <c r="BO72" s="35">
        <f>IFERROR(INDEX(DataTab_LCR_Battery_Info!$R$4:$R$9,MATCH(BL72,DataTab_LCR_Battery_Info!$Q$4:$Q$9,0))+INDEX(DataTab_LCR_Battery_Info!$T$4:$T$5,MATCH(BM72,DataTab_LCR_Battery_Info!$S$4:$S$5,0)),"1.4")</f>
        <v>4</v>
      </c>
      <c r="BP72">
        <f t="shared" si="31"/>
        <v>70.833333333333329</v>
      </c>
      <c r="BQ72">
        <f t="shared" si="32"/>
        <v>0</v>
      </c>
    </row>
    <row r="73" spans="5:69" x14ac:dyDescent="0.35">
      <c r="E73" s="53" t="s">
        <v>128</v>
      </c>
      <c r="F73" s="15" t="s">
        <v>433</v>
      </c>
      <c r="G73" s="15" t="s">
        <v>434</v>
      </c>
      <c r="H73" s="15">
        <v>48.69</v>
      </c>
      <c r="I73" s="15">
        <v>49.9</v>
      </c>
      <c r="J73" s="15" t="s">
        <v>156</v>
      </c>
      <c r="K73" s="15" t="s">
        <v>388</v>
      </c>
      <c r="L73" s="15" t="s">
        <v>158</v>
      </c>
      <c r="M73" s="15" t="s">
        <v>134</v>
      </c>
      <c r="N73" s="15" t="s">
        <v>167</v>
      </c>
      <c r="O73" s="16">
        <v>37613</v>
      </c>
      <c r="P73" s="17" t="s">
        <v>435</v>
      </c>
      <c r="Q73" s="18">
        <v>115</v>
      </c>
      <c r="R73" s="19">
        <v>55847</v>
      </c>
      <c r="S73" s="20">
        <v>33113</v>
      </c>
      <c r="T73" s="21">
        <v>0</v>
      </c>
      <c r="U73" s="21">
        <v>388898</v>
      </c>
      <c r="V73" s="21">
        <v>388898</v>
      </c>
      <c r="W73" s="21">
        <v>0</v>
      </c>
      <c r="X73" s="21">
        <v>0.122</v>
      </c>
      <c r="Y73" s="21">
        <v>15.105</v>
      </c>
      <c r="Z73" s="21">
        <v>22750.374212946601</v>
      </c>
      <c r="AA73" s="21">
        <v>3.137069360089278E-7</v>
      </c>
      <c r="AB73" s="21">
        <v>3.884051859356438E-5</v>
      </c>
      <c r="AC73" s="21">
        <v>5.8499591699999999E-2</v>
      </c>
      <c r="AD73" s="21">
        <v>11.744571618397607</v>
      </c>
      <c r="AE73" s="21">
        <v>3.6843535771449281E-6</v>
      </c>
      <c r="AF73" s="21">
        <v>4.5616525231782079E-4</v>
      </c>
      <c r="AG73" s="22">
        <v>0.68705264436766822</v>
      </c>
      <c r="AH73" s="23" t="s">
        <v>137</v>
      </c>
      <c r="AI73" s="24" t="s">
        <v>138</v>
      </c>
      <c r="AJ73" s="24" t="s">
        <v>436</v>
      </c>
      <c r="AK73" s="24">
        <v>47</v>
      </c>
      <c r="AL73" s="24">
        <v>47.6</v>
      </c>
      <c r="AM73" s="24">
        <v>47.6</v>
      </c>
      <c r="AN73" s="25">
        <f t="shared" si="23"/>
        <v>8.0426017681919745E-2</v>
      </c>
      <c r="AO73" s="26">
        <v>4</v>
      </c>
      <c r="AP73" s="26"/>
      <c r="AQ73" s="36">
        <v>3</v>
      </c>
      <c r="AR73" s="26"/>
      <c r="AS73" s="28">
        <v>33.043835616438358</v>
      </c>
      <c r="AT73" s="28">
        <v>37.046575342465751</v>
      </c>
      <c r="AU73" s="35">
        <v>3</v>
      </c>
      <c r="AV73" s="29" t="s">
        <v>140</v>
      </c>
      <c r="AW73" s="30" t="s">
        <v>437</v>
      </c>
      <c r="AX73" s="30" t="s">
        <v>438</v>
      </c>
      <c r="AY73" s="30" t="s">
        <v>140</v>
      </c>
      <c r="AZ73" s="30">
        <v>5</v>
      </c>
      <c r="BA73" s="35">
        <f t="shared" si="24"/>
        <v>3</v>
      </c>
      <c r="BB73" s="30">
        <f>IFERROR(INDEX(DataTab_LCR_Battery_Info!$M$3:$M$12,MATCH(AW73,DataTab_LCR_Battery_Info!$L$3:$L$12,0)),"CAISO_System")</f>
        <v>75</v>
      </c>
      <c r="BC73" s="31" t="str">
        <f t="shared" si="25"/>
        <v>High</v>
      </c>
      <c r="BD73" t="s">
        <v>171</v>
      </c>
      <c r="BE73" s="32">
        <v>0.37580250445200003</v>
      </c>
      <c r="BF73" s="35">
        <f t="shared" si="26"/>
        <v>3</v>
      </c>
      <c r="BG73" s="33">
        <f t="shared" si="27"/>
        <v>0.91233050463564158</v>
      </c>
      <c r="BH73">
        <f t="shared" si="28"/>
        <v>3</v>
      </c>
      <c r="BI73" s="34">
        <f t="shared" si="29"/>
        <v>7.3375109297580871E-2</v>
      </c>
      <c r="BJ73">
        <f t="shared" si="22"/>
        <v>4</v>
      </c>
      <c r="BK73" s="35">
        <v>4</v>
      </c>
      <c r="BL73" t="s">
        <v>313</v>
      </c>
      <c r="BM73" t="s">
        <v>313</v>
      </c>
      <c r="BN73">
        <f t="shared" si="30"/>
        <v>1</v>
      </c>
      <c r="BO73" s="35">
        <f>IFERROR(INDEX(DataTab_LCR_Battery_Info!$R$4:$R$9,MATCH(BL73,DataTab_LCR_Battery_Info!$Q$4:$Q$9,0))+INDEX(DataTab_LCR_Battery_Info!$T$4:$T$5,MATCH(BM73,DataTab_LCR_Battery_Info!$S$4:$S$5,0)),"1.4")</f>
        <v>1</v>
      </c>
      <c r="BP73">
        <f t="shared" si="31"/>
        <v>70.833333333333329</v>
      </c>
      <c r="BQ73">
        <f t="shared" si="32"/>
        <v>0</v>
      </c>
    </row>
    <row r="74" spans="5:69" x14ac:dyDescent="0.35">
      <c r="E74" s="53" t="s">
        <v>128</v>
      </c>
      <c r="F74" s="15" t="s">
        <v>439</v>
      </c>
      <c r="G74" s="15" t="s">
        <v>440</v>
      </c>
      <c r="H74" s="15">
        <v>44.6</v>
      </c>
      <c r="I74" s="15">
        <v>49.9</v>
      </c>
      <c r="J74" s="15" t="s">
        <v>156</v>
      </c>
      <c r="K74" s="15" t="s">
        <v>388</v>
      </c>
      <c r="L74" s="15" t="s">
        <v>158</v>
      </c>
      <c r="M74" s="15" t="s">
        <v>134</v>
      </c>
      <c r="N74" s="15" t="s">
        <v>167</v>
      </c>
      <c r="O74" s="16">
        <v>37270</v>
      </c>
      <c r="P74" s="17" t="s">
        <v>441</v>
      </c>
      <c r="Q74" s="18">
        <v>230</v>
      </c>
      <c r="R74" s="19">
        <v>55811</v>
      </c>
      <c r="S74" s="20">
        <v>8584</v>
      </c>
      <c r="T74" s="21">
        <v>0</v>
      </c>
      <c r="U74" s="21">
        <v>96422</v>
      </c>
      <c r="V74" s="21">
        <v>96422</v>
      </c>
      <c r="W74" s="21">
        <v>0</v>
      </c>
      <c r="X74" s="21">
        <v>2.7921600000000001E-2</v>
      </c>
      <c r="Y74" s="21">
        <v>15.263807999999999</v>
      </c>
      <c r="Z74" s="21">
        <v>5640.6476308973997</v>
      </c>
      <c r="AA74" s="21">
        <v>2.8957706747422789E-7</v>
      </c>
      <c r="AB74" s="21">
        <v>1.5830213021924457E-4</v>
      </c>
      <c r="AC74" s="21">
        <v>5.8499591699999999E-2</v>
      </c>
      <c r="AD74" s="21">
        <v>11.232758620689655</v>
      </c>
      <c r="AE74" s="21">
        <v>3.252749301025163E-6</v>
      </c>
      <c r="AF74" s="21">
        <v>1.7781696178937557E-3</v>
      </c>
      <c r="AG74" s="22">
        <v>0.657111792975</v>
      </c>
      <c r="AH74" s="23" t="s">
        <v>161</v>
      </c>
      <c r="AI74" s="24" t="s">
        <v>138</v>
      </c>
      <c r="AJ74" s="24" t="s">
        <v>442</v>
      </c>
      <c r="AK74" s="24">
        <v>47.3</v>
      </c>
      <c r="AL74" s="24">
        <v>44.6</v>
      </c>
      <c r="AM74" s="24">
        <v>44.6</v>
      </c>
      <c r="AN74" s="25">
        <f t="shared" si="23"/>
        <v>2.0716885323447922E-2</v>
      </c>
      <c r="AO74" s="26">
        <v>1</v>
      </c>
      <c r="AP74" s="26"/>
      <c r="AQ74" s="36">
        <v>3</v>
      </c>
      <c r="AR74" s="26"/>
      <c r="AS74" s="28">
        <v>33.983561643835614</v>
      </c>
      <c r="AT74" s="28">
        <v>37.986301369863014</v>
      </c>
      <c r="AU74" s="35">
        <v>3</v>
      </c>
      <c r="AV74" s="29" t="s">
        <v>142</v>
      </c>
      <c r="AW74" s="30" t="s">
        <v>163</v>
      </c>
      <c r="AX74" s="30" t="s">
        <v>163</v>
      </c>
      <c r="AY74" s="30" t="s">
        <v>142</v>
      </c>
      <c r="AZ74" s="30" t="s">
        <v>143</v>
      </c>
      <c r="BA74" s="35">
        <f t="shared" si="24"/>
        <v>4</v>
      </c>
      <c r="BB74" s="30" t="str">
        <f>IFERROR(INDEX(DataTab_LCR_Battery_Info!$M$3:$M$12,MATCH(AW74,DataTab_LCR_Battery_Info!$L$3:$L$12,0)),"CAISO_System")</f>
        <v>CAISO_System</v>
      </c>
      <c r="BC74" s="31" t="str">
        <f t="shared" si="25"/>
        <v>High</v>
      </c>
      <c r="BD74" t="s">
        <v>443</v>
      </c>
      <c r="BE74" s="32">
        <v>36.604834641719997</v>
      </c>
      <c r="BF74" s="35">
        <f t="shared" si="26"/>
        <v>1</v>
      </c>
      <c r="BG74" s="33">
        <f t="shared" si="27"/>
        <v>3.5563392357875112</v>
      </c>
      <c r="BH74">
        <f t="shared" si="28"/>
        <v>4</v>
      </c>
      <c r="BI74" s="34">
        <f t="shared" si="29"/>
        <v>7.3676272119088296E-2</v>
      </c>
      <c r="BJ74">
        <f t="shared" si="22"/>
        <v>4</v>
      </c>
      <c r="BK74" s="35">
        <v>4</v>
      </c>
      <c r="BL74" t="s">
        <v>313</v>
      </c>
      <c r="BM74" t="s">
        <v>313</v>
      </c>
      <c r="BN74">
        <f t="shared" si="30"/>
        <v>1</v>
      </c>
      <c r="BO74" s="35">
        <f>IFERROR(INDEX(DataTab_LCR_Battery_Info!$R$4:$R$9,MATCH(BL74,DataTab_LCR_Battery_Info!$Q$4:$Q$9,0))+INDEX(DataTab_LCR_Battery_Info!$T$4:$T$5,MATCH(BM74,DataTab_LCR_Battery_Info!$S$4:$S$5,0)),"1.4")</f>
        <v>1</v>
      </c>
      <c r="BP74">
        <f t="shared" si="31"/>
        <v>68.75</v>
      </c>
      <c r="BQ74">
        <f t="shared" si="32"/>
        <v>0</v>
      </c>
    </row>
    <row r="75" spans="5:69" x14ac:dyDescent="0.35">
      <c r="E75" s="53" t="s">
        <v>128</v>
      </c>
      <c r="F75" s="15" t="s">
        <v>444</v>
      </c>
      <c r="G75" s="15" t="s">
        <v>445</v>
      </c>
      <c r="H75" s="15">
        <v>580</v>
      </c>
      <c r="I75" s="15"/>
      <c r="J75" s="15" t="s">
        <v>156</v>
      </c>
      <c r="K75" s="15" t="s">
        <v>446</v>
      </c>
      <c r="L75" s="15" t="s">
        <v>206</v>
      </c>
      <c r="M75" s="15" t="s">
        <v>134</v>
      </c>
      <c r="N75" s="15" t="s">
        <v>167</v>
      </c>
      <c r="O75" s="16">
        <v>37051</v>
      </c>
      <c r="P75" s="17" t="s">
        <v>359</v>
      </c>
      <c r="Q75" s="18">
        <v>115</v>
      </c>
      <c r="R75" s="19">
        <v>55217</v>
      </c>
      <c r="S75" s="20">
        <v>3274740</v>
      </c>
      <c r="T75" s="21">
        <v>1452902</v>
      </c>
      <c r="U75" s="21">
        <v>24632826</v>
      </c>
      <c r="V75" s="21">
        <v>21838781</v>
      </c>
      <c r="W75" s="21">
        <v>2794045</v>
      </c>
      <c r="X75" s="21">
        <v>7.4779999999999998</v>
      </c>
      <c r="Y75" s="21">
        <v>89.347000000000008</v>
      </c>
      <c r="Z75" s="21">
        <v>1441010.2634171406</v>
      </c>
      <c r="AA75" s="21">
        <v>3.0357864745198132E-7</v>
      </c>
      <c r="AB75" s="21">
        <v>3.6271518338983926E-6</v>
      </c>
      <c r="AC75" s="21">
        <v>5.8499591699999853E-2</v>
      </c>
      <c r="AD75" s="21">
        <v>6.6688595125109167</v>
      </c>
      <c r="AE75" s="21">
        <v>2.0245233508553437E-6</v>
      </c>
      <c r="AF75" s="21">
        <v>2.4188966010814712E-5</v>
      </c>
      <c r="AG75" s="22">
        <v>0.39012555858654868</v>
      </c>
      <c r="AH75" s="23" t="s">
        <v>208</v>
      </c>
      <c r="AI75" s="24" t="s">
        <v>209</v>
      </c>
      <c r="AJ75" s="24" t="s">
        <v>447</v>
      </c>
      <c r="AK75" s="24">
        <v>678.3</v>
      </c>
      <c r="AL75" s="24">
        <v>574.53</v>
      </c>
      <c r="AM75" s="24">
        <v>574.53</v>
      </c>
      <c r="AN75" s="25">
        <f t="shared" si="23"/>
        <v>0.55112600195088846</v>
      </c>
      <c r="AO75" s="26">
        <v>4</v>
      </c>
      <c r="AP75" s="26"/>
      <c r="AQ75" s="36">
        <v>3</v>
      </c>
      <c r="AR75" s="26"/>
      <c r="AS75" s="28">
        <v>34.583561643835615</v>
      </c>
      <c r="AT75" s="28">
        <v>38.586301369863016</v>
      </c>
      <c r="AU75" s="35">
        <v>4</v>
      </c>
      <c r="AV75" s="29" t="s">
        <v>140</v>
      </c>
      <c r="AW75" s="30" t="s">
        <v>310</v>
      </c>
      <c r="AX75" s="30" t="s">
        <v>359</v>
      </c>
      <c r="AY75" s="30" t="s">
        <v>140</v>
      </c>
      <c r="AZ75" s="30">
        <v>16</v>
      </c>
      <c r="BA75" s="35">
        <f t="shared" si="24"/>
        <v>2</v>
      </c>
      <c r="BB75" s="30">
        <f>IFERROR(INDEX(DataTab_LCR_Battery_Info!$M$3:$M$12,MATCH(AW75,DataTab_LCR_Battery_Info!$L$3:$L$12,0)),"CAISO_System")</f>
        <v>2220</v>
      </c>
      <c r="BC75" s="31" t="str">
        <f t="shared" si="25"/>
        <v>High</v>
      </c>
      <c r="BD75" t="s">
        <v>144</v>
      </c>
      <c r="BE75" s="32" t="s">
        <v>145</v>
      </c>
      <c r="BF75" s="35">
        <f t="shared" si="26"/>
        <v>4</v>
      </c>
      <c r="BG75" s="33">
        <f t="shared" si="27"/>
        <v>4.8377932021629426E-2</v>
      </c>
      <c r="BH75">
        <f t="shared" si="28"/>
        <v>1</v>
      </c>
      <c r="BI75" s="34">
        <f t="shared" si="29"/>
        <v>2.6662336257732486E-2</v>
      </c>
      <c r="BJ75">
        <f t="shared" si="22"/>
        <v>3</v>
      </c>
      <c r="BK75" s="35">
        <v>3</v>
      </c>
      <c r="BL75" t="s">
        <v>312</v>
      </c>
      <c r="BM75" t="s">
        <v>313</v>
      </c>
      <c r="BN75">
        <f t="shared" si="30"/>
        <v>1</v>
      </c>
      <c r="BO75" s="35">
        <f>IFERROR(INDEX(DataTab_LCR_Battery_Info!$R$4:$R$9,MATCH(BL75,DataTab_LCR_Battery_Info!$Q$4:$Q$9,0))+INDEX(DataTab_LCR_Battery_Info!$T$4:$T$5,MATCH(BM75,DataTab_LCR_Battery_Info!$S$4:$S$5,0)),"1.4")</f>
        <v>1.25</v>
      </c>
      <c r="BP75">
        <f t="shared" si="31"/>
        <v>68.75</v>
      </c>
      <c r="BQ75">
        <f t="shared" si="32"/>
        <v>0</v>
      </c>
    </row>
    <row r="76" spans="5:69" x14ac:dyDescent="0.35">
      <c r="F76" s="15" t="s">
        <v>448</v>
      </c>
      <c r="G76" s="15" t="s">
        <v>449</v>
      </c>
      <c r="H76" s="15">
        <v>274.31</v>
      </c>
      <c r="I76" s="15"/>
      <c r="J76" s="15" t="s">
        <v>131</v>
      </c>
      <c r="K76" s="15" t="s">
        <v>450</v>
      </c>
      <c r="L76" s="15" t="s">
        <v>206</v>
      </c>
      <c r="M76" s="15" t="s">
        <v>134</v>
      </c>
      <c r="N76" s="15" t="s">
        <v>135</v>
      </c>
      <c r="O76" s="16">
        <v>41454</v>
      </c>
      <c r="P76" s="17" t="s">
        <v>451</v>
      </c>
      <c r="Q76" s="18">
        <v>230</v>
      </c>
      <c r="R76" s="19">
        <v>57901</v>
      </c>
      <c r="S76" s="20">
        <v>1054778</v>
      </c>
      <c r="T76" s="21">
        <v>0</v>
      </c>
      <c r="U76" s="21">
        <v>8976146</v>
      </c>
      <c r="V76" s="21">
        <v>8976146</v>
      </c>
      <c r="W76" s="21">
        <v>0</v>
      </c>
      <c r="X76" s="21">
        <v>2.6777172</v>
      </c>
      <c r="Y76" s="21">
        <v>1249.6013600000001</v>
      </c>
      <c r="Z76" s="21">
        <v>525100.87603958801</v>
      </c>
      <c r="AA76" s="21">
        <v>2.983148001380548E-7</v>
      </c>
      <c r="AB76" s="21">
        <v>1.3921357339775892E-4</v>
      </c>
      <c r="AC76" s="21">
        <v>5.8499591699999978E-2</v>
      </c>
      <c r="AD76" s="21">
        <v>8.5099859875727404</v>
      </c>
      <c r="AE76" s="21">
        <v>2.5386547690604088E-6</v>
      </c>
      <c r="AF76" s="21">
        <v>1.1847055588948576E-3</v>
      </c>
      <c r="AG76" s="22">
        <v>0.4978307056457264</v>
      </c>
      <c r="AH76" s="23" t="s">
        <v>208</v>
      </c>
      <c r="AI76" s="24" t="s">
        <v>209</v>
      </c>
      <c r="AJ76" s="24" t="s">
        <v>450</v>
      </c>
      <c r="AK76" s="24">
        <v>537.4</v>
      </c>
      <c r="AL76" s="24">
        <v>526.68000000000006</v>
      </c>
      <c r="AM76" s="24">
        <v>526.68000000000006</v>
      </c>
      <c r="AN76" s="25">
        <f t="shared" si="23"/>
        <v>0.22405740135575825</v>
      </c>
      <c r="AO76" s="26">
        <v>2</v>
      </c>
      <c r="AP76" s="26"/>
      <c r="AQ76" s="36">
        <v>3</v>
      </c>
      <c r="AR76" s="26"/>
      <c r="AS76" s="28">
        <v>22.520547945205479</v>
      </c>
      <c r="AT76" s="28">
        <v>26.523287671232875</v>
      </c>
      <c r="AU76" s="35">
        <v>1</v>
      </c>
      <c r="AV76" s="29" t="s">
        <v>140</v>
      </c>
      <c r="AW76" s="30" t="s">
        <v>193</v>
      </c>
      <c r="AX76" s="30" t="s">
        <v>452</v>
      </c>
      <c r="AY76" s="30" t="s">
        <v>140</v>
      </c>
      <c r="AZ76" s="30">
        <v>27</v>
      </c>
      <c r="BA76" s="35">
        <f t="shared" si="24"/>
        <v>1</v>
      </c>
      <c r="BB76" s="30">
        <f>IFERROR(INDEX(DataTab_LCR_Battery_Info!$M$3:$M$12,MATCH(AW76,DataTab_LCR_Battery_Info!$L$3:$L$12,0)),"CAISO_System")</f>
        <v>1141</v>
      </c>
      <c r="BC76" s="31" t="str">
        <f t="shared" si="25"/>
        <v>High</v>
      </c>
      <c r="BD76" t="s">
        <v>144</v>
      </c>
      <c r="BE76" s="32" t="s">
        <v>145</v>
      </c>
      <c r="BF76" s="35">
        <f t="shared" si="26"/>
        <v>4</v>
      </c>
      <c r="BG76" s="33">
        <f t="shared" si="27"/>
        <v>2.3694111177897152</v>
      </c>
      <c r="BH76">
        <f t="shared" si="28"/>
        <v>4</v>
      </c>
      <c r="BI76" s="34">
        <f t="shared" si="29"/>
        <v>0.53088409779540602</v>
      </c>
      <c r="BJ76">
        <f t="shared" si="22"/>
        <v>4</v>
      </c>
      <c r="BK76" s="35">
        <v>4</v>
      </c>
      <c r="BL76" t="s">
        <v>146</v>
      </c>
      <c r="BM76" t="s">
        <v>147</v>
      </c>
      <c r="BN76">
        <f t="shared" si="30"/>
        <v>4</v>
      </c>
      <c r="BO76" s="35">
        <f>IFERROR(INDEX(DataTab_LCR_Battery_Info!$R$4:$R$9,MATCH(BL76,DataTab_LCR_Battery_Info!$Q$4:$Q$9,0))+INDEX(DataTab_LCR_Battery_Info!$T$4:$T$5,MATCH(BM76,DataTab_LCR_Battery_Info!$S$4:$S$5,0)),"1.4")</f>
        <v>4</v>
      </c>
      <c r="BP76">
        <f t="shared" si="31"/>
        <v>68.75</v>
      </c>
      <c r="BQ76">
        <f t="shared" si="32"/>
        <v>1</v>
      </c>
    </row>
    <row r="77" spans="5:69" x14ac:dyDescent="0.35">
      <c r="F77" s="15" t="s">
        <v>453</v>
      </c>
      <c r="G77" s="15" t="s">
        <v>454</v>
      </c>
      <c r="H77" s="15">
        <v>271.74</v>
      </c>
      <c r="I77" s="15"/>
      <c r="J77" s="15" t="s">
        <v>131</v>
      </c>
      <c r="K77" s="15" t="s">
        <v>450</v>
      </c>
      <c r="L77" s="15" t="s">
        <v>206</v>
      </c>
      <c r="M77" s="15" t="s">
        <v>134</v>
      </c>
      <c r="N77" s="15" t="s">
        <v>135</v>
      </c>
      <c r="O77" s="16">
        <v>41454</v>
      </c>
      <c r="P77" s="17" t="s">
        <v>451</v>
      </c>
      <c r="Q77" s="18">
        <v>230</v>
      </c>
      <c r="R77" s="19">
        <v>57901</v>
      </c>
      <c r="S77" s="20">
        <v>1054778</v>
      </c>
      <c r="T77" s="21">
        <v>0</v>
      </c>
      <c r="U77" s="21">
        <v>8976146</v>
      </c>
      <c r="V77" s="21">
        <v>8976146</v>
      </c>
      <c r="W77" s="21">
        <v>0</v>
      </c>
      <c r="X77" s="21">
        <v>2.6777172</v>
      </c>
      <c r="Y77" s="21">
        <v>1249.6013600000001</v>
      </c>
      <c r="Z77" s="21">
        <v>525100.87603958801</v>
      </c>
      <c r="AA77" s="21">
        <v>2.983148001380548E-7</v>
      </c>
      <c r="AB77" s="21">
        <v>1.3921357339775892E-4</v>
      </c>
      <c r="AC77" s="21">
        <v>5.8499591699999978E-2</v>
      </c>
      <c r="AD77" s="21">
        <v>8.5099859875727404</v>
      </c>
      <c r="AE77" s="21">
        <v>2.5386547690604088E-6</v>
      </c>
      <c r="AF77" s="21">
        <v>1.1847055588948576E-3</v>
      </c>
      <c r="AG77" s="22">
        <v>0.4978307056457264</v>
      </c>
      <c r="AH77" s="23" t="s">
        <v>208</v>
      </c>
      <c r="AI77" s="24" t="s">
        <v>209</v>
      </c>
      <c r="AJ77" s="24" t="s">
        <v>450</v>
      </c>
      <c r="AK77" s="24">
        <v>537.4</v>
      </c>
      <c r="AL77" s="24">
        <v>526.68000000000006</v>
      </c>
      <c r="AM77" s="24">
        <v>526.68000000000006</v>
      </c>
      <c r="AN77" s="25">
        <f t="shared" si="23"/>
        <v>0.22405740135575825</v>
      </c>
      <c r="AO77" s="26">
        <v>2</v>
      </c>
      <c r="AP77" s="26"/>
      <c r="AQ77" s="36">
        <v>3</v>
      </c>
      <c r="AR77" s="27"/>
      <c r="AS77" s="28">
        <v>22.520547945205479</v>
      </c>
      <c r="AT77" s="28">
        <v>26.523287671232875</v>
      </c>
      <c r="AU77" s="35">
        <v>1</v>
      </c>
      <c r="AV77" s="29" t="s">
        <v>140</v>
      </c>
      <c r="AW77" s="30" t="s">
        <v>193</v>
      </c>
      <c r="AX77" s="30" t="s">
        <v>452</v>
      </c>
      <c r="AY77" s="30" t="s">
        <v>140</v>
      </c>
      <c r="AZ77" s="30">
        <v>27</v>
      </c>
      <c r="BA77" s="35">
        <f t="shared" si="24"/>
        <v>1</v>
      </c>
      <c r="BB77" s="30">
        <f>IFERROR(INDEX(DataTab_LCR_Battery_Info!$M$3:$M$12,MATCH(AW77,DataTab_LCR_Battery_Info!$L$3:$L$12,0)),"CAISO_System")</f>
        <v>1141</v>
      </c>
      <c r="BC77" s="31" t="str">
        <f t="shared" si="25"/>
        <v>High</v>
      </c>
      <c r="BD77" t="s">
        <v>144</v>
      </c>
      <c r="BE77" s="32" t="s">
        <v>145</v>
      </c>
      <c r="BF77" s="35">
        <f t="shared" si="26"/>
        <v>4</v>
      </c>
      <c r="BG77" s="33">
        <f t="shared" si="27"/>
        <v>2.3694111177897152</v>
      </c>
      <c r="BH77">
        <f t="shared" si="28"/>
        <v>4</v>
      </c>
      <c r="BI77" s="34">
        <f t="shared" si="29"/>
        <v>0.53088409779540602</v>
      </c>
      <c r="BJ77">
        <f t="shared" si="22"/>
        <v>4</v>
      </c>
      <c r="BK77" s="35">
        <v>4</v>
      </c>
      <c r="BL77" t="s">
        <v>146</v>
      </c>
      <c r="BM77" t="s">
        <v>147</v>
      </c>
      <c r="BN77">
        <f t="shared" si="30"/>
        <v>4</v>
      </c>
      <c r="BO77" s="35">
        <f>IFERROR(INDEX(DataTab_LCR_Battery_Info!$R$4:$R$9,MATCH(BL77,DataTab_LCR_Battery_Info!$Q$4:$Q$9,0))+INDEX(DataTab_LCR_Battery_Info!$T$4:$T$5,MATCH(BM77,DataTab_LCR_Battery_Info!$S$4:$S$5,0)),"1.4")</f>
        <v>4</v>
      </c>
      <c r="BP77">
        <f t="shared" si="31"/>
        <v>68.75</v>
      </c>
      <c r="BQ77">
        <f t="shared" si="32"/>
        <v>1</v>
      </c>
    </row>
    <row r="78" spans="5:69" x14ac:dyDescent="0.35">
      <c r="E78" s="53" t="s">
        <v>128</v>
      </c>
      <c r="F78" s="15" t="s">
        <v>455</v>
      </c>
      <c r="G78" s="15" t="s">
        <v>456</v>
      </c>
      <c r="H78" s="15">
        <v>54</v>
      </c>
      <c r="I78" s="15">
        <v>56</v>
      </c>
      <c r="J78" s="15" t="s">
        <v>131</v>
      </c>
      <c r="K78" s="15" t="s">
        <v>457</v>
      </c>
      <c r="L78" s="15" t="s">
        <v>158</v>
      </c>
      <c r="M78" s="15" t="s">
        <v>134</v>
      </c>
      <c r="N78" s="15" t="s">
        <v>135</v>
      </c>
      <c r="O78" s="16">
        <v>35914</v>
      </c>
      <c r="P78" s="17" t="s">
        <v>458</v>
      </c>
      <c r="Q78" s="18">
        <v>230</v>
      </c>
      <c r="R78" s="19">
        <v>8076</v>
      </c>
      <c r="S78" s="20">
        <v>6212</v>
      </c>
      <c r="T78" s="21">
        <v>0</v>
      </c>
      <c r="U78" s="21">
        <v>89752</v>
      </c>
      <c r="V78" s="21">
        <v>89752</v>
      </c>
      <c r="W78" s="21">
        <v>0</v>
      </c>
      <c r="X78" s="21">
        <v>2.5890300000000002E-2</v>
      </c>
      <c r="Y78" s="21">
        <v>14.153364</v>
      </c>
      <c r="Z78" s="21">
        <v>5250.4553542583999</v>
      </c>
      <c r="AA78" s="21">
        <v>2.8846488100543721E-7</v>
      </c>
      <c r="AB78" s="21">
        <v>1.57694134949639E-4</v>
      </c>
      <c r="AC78" s="21">
        <v>5.8499591699999999E-2</v>
      </c>
      <c r="AD78" s="21">
        <v>14.448164842240825</v>
      </c>
      <c r="AE78" s="21">
        <v>4.1677881519639413E-6</v>
      </c>
      <c r="AF78" s="21">
        <v>2.2783908564069544E-3</v>
      </c>
      <c r="AG78" s="22">
        <v>0.84521174408538313</v>
      </c>
      <c r="AH78" s="23" t="s">
        <v>137</v>
      </c>
      <c r="AI78" s="24" t="s">
        <v>138</v>
      </c>
      <c r="AJ78" s="24" t="s">
        <v>459</v>
      </c>
      <c r="AK78" s="24">
        <v>58</v>
      </c>
      <c r="AL78" s="24">
        <v>0</v>
      </c>
      <c r="AM78" s="24">
        <v>0</v>
      </c>
      <c r="AN78" s="25">
        <f t="shared" si="23"/>
        <v>1.2226421036057315E-2</v>
      </c>
      <c r="AO78" s="26">
        <v>1</v>
      </c>
      <c r="AP78" s="26"/>
      <c r="AQ78" s="36">
        <v>4</v>
      </c>
      <c r="AR78" s="26"/>
      <c r="AS78" s="28">
        <v>37.698630136986303</v>
      </c>
      <c r="AT78" s="28">
        <v>41.701369863013696</v>
      </c>
      <c r="AU78" s="35">
        <v>3</v>
      </c>
      <c r="AV78" s="29" t="s">
        <v>140</v>
      </c>
      <c r="AW78" s="30" t="s">
        <v>141</v>
      </c>
      <c r="AX78" s="30" t="s">
        <v>460</v>
      </c>
      <c r="AY78" s="30" t="s">
        <v>142</v>
      </c>
      <c r="AZ78" s="30" t="s">
        <v>143</v>
      </c>
      <c r="BA78" s="35">
        <f t="shared" si="24"/>
        <v>4</v>
      </c>
      <c r="BB78" s="30">
        <f>IFERROR(INDEX(DataTab_LCR_Battery_Info!$M$3:$M$12,MATCH(AW78,DataTab_LCR_Battery_Info!$L$3:$L$12,0)),"CAISO_System")</f>
        <v>657</v>
      </c>
      <c r="BC78" s="31" t="str">
        <f t="shared" si="25"/>
        <v>High</v>
      </c>
      <c r="BD78" t="s">
        <v>443</v>
      </c>
      <c r="BE78" s="32">
        <v>41.962484569319997</v>
      </c>
      <c r="BF78" s="35">
        <f t="shared" si="26"/>
        <v>1</v>
      </c>
      <c r="BG78" s="33">
        <f t="shared" si="27"/>
        <v>4.5567817128139092</v>
      </c>
      <c r="BH78">
        <f t="shared" si="28"/>
        <v>4</v>
      </c>
      <c r="BI78" s="34">
        <f t="shared" si="29"/>
        <v>5.5713131790269259E-2</v>
      </c>
      <c r="BJ78">
        <f t="shared" si="22"/>
        <v>3</v>
      </c>
      <c r="BK78" s="35">
        <v>3</v>
      </c>
      <c r="BL78" t="s">
        <v>313</v>
      </c>
      <c r="BM78" t="s">
        <v>313</v>
      </c>
      <c r="BN78">
        <f t="shared" si="30"/>
        <v>1</v>
      </c>
      <c r="BO78" s="35">
        <f>IFERROR(INDEX(DataTab_LCR_Battery_Info!$R$4:$R$9,MATCH(BL78,DataTab_LCR_Battery_Info!$Q$4:$Q$9,0))+INDEX(DataTab_LCR_Battery_Info!$T$4:$T$5,MATCH(BM78,DataTab_LCR_Battery_Info!$S$4:$S$5,0)),"1.4")</f>
        <v>1</v>
      </c>
      <c r="BP78">
        <f t="shared" si="31"/>
        <v>67.708333333333343</v>
      </c>
      <c r="BQ78">
        <f t="shared" si="32"/>
        <v>0</v>
      </c>
    </row>
    <row r="79" spans="5:69" x14ac:dyDescent="0.35">
      <c r="E79" s="53" t="s">
        <v>128</v>
      </c>
      <c r="F79" s="15" t="s">
        <v>461</v>
      </c>
      <c r="G79" s="15" t="s">
        <v>462</v>
      </c>
      <c r="H79" s="15">
        <v>44.83</v>
      </c>
      <c r="I79" s="15">
        <v>47.3</v>
      </c>
      <c r="J79" s="15" t="s">
        <v>131</v>
      </c>
      <c r="K79" s="15" t="s">
        <v>258</v>
      </c>
      <c r="L79" s="15" t="s">
        <v>158</v>
      </c>
      <c r="M79" s="15" t="s">
        <v>134</v>
      </c>
      <c r="N79" s="15" t="s">
        <v>135</v>
      </c>
      <c r="O79" s="16">
        <v>37994</v>
      </c>
      <c r="P79" s="17" t="s">
        <v>259</v>
      </c>
      <c r="Q79" s="18">
        <v>230</v>
      </c>
      <c r="R79" s="19">
        <v>422</v>
      </c>
      <c r="S79" s="20">
        <v>107233.32</v>
      </c>
      <c r="T79" s="21">
        <v>0</v>
      </c>
      <c r="U79" s="21">
        <v>1166292</v>
      </c>
      <c r="V79" s="21">
        <v>1166292</v>
      </c>
      <c r="W79" s="21">
        <v>0</v>
      </c>
      <c r="X79" s="21">
        <v>0.23499999999999999</v>
      </c>
      <c r="Y79" s="21">
        <v>7.3209999999999997</v>
      </c>
      <c r="Z79" s="21">
        <v>68227.60580297641</v>
      </c>
      <c r="AA79" s="21">
        <v>2.0149327955606312E-7</v>
      </c>
      <c r="AB79" s="21">
        <v>6.2771587218295242E-6</v>
      </c>
      <c r="AC79" s="21">
        <v>5.8499591700000006E-2</v>
      </c>
      <c r="AD79" s="21">
        <v>10.876208999217781</v>
      </c>
      <c r="AE79" s="21">
        <v>2.191483020389558E-6</v>
      </c>
      <c r="AF79" s="21">
        <v>6.8271690179880652E-5</v>
      </c>
      <c r="AG79" s="22">
        <v>0.63625378569810587</v>
      </c>
      <c r="AH79" s="23" t="s">
        <v>208</v>
      </c>
      <c r="AI79" s="24" t="s">
        <v>138</v>
      </c>
      <c r="AJ79" s="24" t="s">
        <v>260</v>
      </c>
      <c r="AK79" s="24">
        <v>265.60000000000002</v>
      </c>
      <c r="AL79" s="24">
        <v>196.62</v>
      </c>
      <c r="AM79" s="24">
        <v>196.62</v>
      </c>
      <c r="AN79" s="25">
        <f t="shared" si="23"/>
        <v>4.6089030780656876E-2</v>
      </c>
      <c r="AO79" s="26">
        <v>1</v>
      </c>
      <c r="AP79" s="26"/>
      <c r="AQ79" s="36">
        <v>4</v>
      </c>
      <c r="AR79" s="26"/>
      <c r="AS79" s="28">
        <v>32</v>
      </c>
      <c r="AT79" s="28">
        <v>36.0027397260274</v>
      </c>
      <c r="AU79" s="35">
        <v>3</v>
      </c>
      <c r="AV79" s="29" t="s">
        <v>140</v>
      </c>
      <c r="AW79" s="30" t="s">
        <v>193</v>
      </c>
      <c r="AX79" s="30" t="s">
        <v>244</v>
      </c>
      <c r="AY79" s="30" t="s">
        <v>140</v>
      </c>
      <c r="AZ79" s="30">
        <v>10</v>
      </c>
      <c r="BA79" s="35">
        <f t="shared" si="24"/>
        <v>2</v>
      </c>
      <c r="BB79" s="30">
        <f>IFERROR(INDEX(DataTab_LCR_Battery_Info!$M$3:$M$12,MATCH(AW79,DataTab_LCR_Battery_Info!$L$3:$L$12,0)),"CAISO_System")</f>
        <v>1141</v>
      </c>
      <c r="BC79" s="31" t="str">
        <f t="shared" si="25"/>
        <v>High</v>
      </c>
      <c r="BD79" t="s">
        <v>171</v>
      </c>
      <c r="BE79" s="32">
        <v>1.8629610744780001</v>
      </c>
      <c r="BF79" s="35">
        <f t="shared" si="26"/>
        <v>3</v>
      </c>
      <c r="BG79" s="33">
        <f t="shared" si="27"/>
        <v>0.1365433803597613</v>
      </c>
      <c r="BH79">
        <f t="shared" si="28"/>
        <v>2</v>
      </c>
      <c r="BI79" s="34">
        <f t="shared" si="29"/>
        <v>6.2931520602959781E-3</v>
      </c>
      <c r="BJ79">
        <f t="shared" si="22"/>
        <v>2</v>
      </c>
      <c r="BK79" s="35">
        <v>1</v>
      </c>
      <c r="BL79" t="s">
        <v>146</v>
      </c>
      <c r="BM79" t="s">
        <v>147</v>
      </c>
      <c r="BN79">
        <f t="shared" si="30"/>
        <v>4</v>
      </c>
      <c r="BO79" s="35">
        <f>IFERROR(INDEX(DataTab_LCR_Battery_Info!$R$4:$R$9,MATCH(BL79,DataTab_LCR_Battery_Info!$Q$4:$Q$9,0))+INDEX(DataTab_LCR_Battery_Info!$T$4:$T$5,MATCH(BM79,DataTab_LCR_Battery_Info!$S$4:$S$5,0)),"1.4")</f>
        <v>4</v>
      </c>
      <c r="BP79">
        <f t="shared" si="31"/>
        <v>67.708333333333329</v>
      </c>
      <c r="BQ79">
        <f t="shared" si="32"/>
        <v>0</v>
      </c>
    </row>
    <row r="80" spans="5:69" x14ac:dyDescent="0.35">
      <c r="E80" s="53" t="s">
        <v>128</v>
      </c>
      <c r="F80" s="15" t="s">
        <v>463</v>
      </c>
      <c r="G80" s="15" t="s">
        <v>464</v>
      </c>
      <c r="H80" s="15">
        <v>42.42</v>
      </c>
      <c r="I80" s="15">
        <v>47.3</v>
      </c>
      <c r="J80" s="15" t="s">
        <v>131</v>
      </c>
      <c r="K80" s="15" t="s">
        <v>258</v>
      </c>
      <c r="L80" s="15" t="s">
        <v>158</v>
      </c>
      <c r="M80" s="15" t="s">
        <v>134</v>
      </c>
      <c r="N80" s="15" t="s">
        <v>135</v>
      </c>
      <c r="O80" s="16">
        <v>37994</v>
      </c>
      <c r="P80" s="17" t="s">
        <v>259</v>
      </c>
      <c r="Q80" s="18">
        <v>230</v>
      </c>
      <c r="R80" s="19">
        <v>422</v>
      </c>
      <c r="S80" s="20">
        <v>107233.32</v>
      </c>
      <c r="T80" s="21">
        <v>0</v>
      </c>
      <c r="U80" s="21">
        <v>1166292</v>
      </c>
      <c r="V80" s="21">
        <v>1166292</v>
      </c>
      <c r="W80" s="21">
        <v>0</v>
      </c>
      <c r="X80" s="21">
        <v>0.23499999999999999</v>
      </c>
      <c r="Y80" s="21">
        <v>7.3209999999999997</v>
      </c>
      <c r="Z80" s="21">
        <v>68227.60580297641</v>
      </c>
      <c r="AA80" s="21">
        <v>2.0149327955606312E-7</v>
      </c>
      <c r="AB80" s="21">
        <v>6.2771587218295242E-6</v>
      </c>
      <c r="AC80" s="21">
        <v>5.8499591700000006E-2</v>
      </c>
      <c r="AD80" s="21">
        <v>10.876208999217781</v>
      </c>
      <c r="AE80" s="21">
        <v>2.191483020389558E-6</v>
      </c>
      <c r="AF80" s="21">
        <v>6.8271690179880652E-5</v>
      </c>
      <c r="AG80" s="22">
        <v>0.63625378569810587</v>
      </c>
      <c r="AH80" s="23" t="s">
        <v>208</v>
      </c>
      <c r="AI80" s="24" t="s">
        <v>138</v>
      </c>
      <c r="AJ80" s="24" t="s">
        <v>260</v>
      </c>
      <c r="AK80" s="24">
        <v>265.60000000000002</v>
      </c>
      <c r="AL80" s="24">
        <v>196.62</v>
      </c>
      <c r="AM80" s="24">
        <v>196.62</v>
      </c>
      <c r="AN80" s="25">
        <f t="shared" si="23"/>
        <v>4.6089030780656876E-2</v>
      </c>
      <c r="AO80" s="26">
        <v>1</v>
      </c>
      <c r="AP80" s="26"/>
      <c r="AQ80" s="36">
        <v>4</v>
      </c>
      <c r="AR80" s="27"/>
      <c r="AS80" s="28">
        <v>32</v>
      </c>
      <c r="AT80" s="28">
        <v>36.0027397260274</v>
      </c>
      <c r="AU80" s="35">
        <v>3</v>
      </c>
      <c r="AV80" s="29" t="s">
        <v>140</v>
      </c>
      <c r="AW80" s="30" t="s">
        <v>193</v>
      </c>
      <c r="AX80" s="30" t="s">
        <v>244</v>
      </c>
      <c r="AY80" s="30" t="s">
        <v>140</v>
      </c>
      <c r="AZ80" s="30">
        <v>10</v>
      </c>
      <c r="BA80" s="35">
        <f t="shared" si="24"/>
        <v>2</v>
      </c>
      <c r="BB80" s="30">
        <f>IFERROR(INDEX(DataTab_LCR_Battery_Info!$M$3:$M$12,MATCH(AW80,DataTab_LCR_Battery_Info!$L$3:$L$12,0)),"CAISO_System")</f>
        <v>1141</v>
      </c>
      <c r="BC80" s="31" t="str">
        <f t="shared" si="25"/>
        <v>High</v>
      </c>
      <c r="BD80" t="s">
        <v>171</v>
      </c>
      <c r="BE80" s="32">
        <v>1.8629610744780001</v>
      </c>
      <c r="BF80" s="35">
        <f t="shared" si="26"/>
        <v>3</v>
      </c>
      <c r="BG80" s="33">
        <f t="shared" si="27"/>
        <v>0.1365433803597613</v>
      </c>
      <c r="BH80">
        <f t="shared" si="28"/>
        <v>2</v>
      </c>
      <c r="BI80" s="34">
        <f t="shared" si="29"/>
        <v>6.2931520602959781E-3</v>
      </c>
      <c r="BJ80">
        <f t="shared" si="22"/>
        <v>2</v>
      </c>
      <c r="BK80" s="35">
        <v>1</v>
      </c>
      <c r="BL80" t="s">
        <v>146</v>
      </c>
      <c r="BM80" t="s">
        <v>147</v>
      </c>
      <c r="BN80">
        <f t="shared" si="30"/>
        <v>4</v>
      </c>
      <c r="BO80" s="35">
        <f>IFERROR(INDEX(DataTab_LCR_Battery_Info!$R$4:$R$9,MATCH(BL80,DataTab_LCR_Battery_Info!$Q$4:$Q$9,0))+INDEX(DataTab_LCR_Battery_Info!$T$4:$T$5,MATCH(BM80,DataTab_LCR_Battery_Info!$S$4:$S$5,0)),"1.4")</f>
        <v>4</v>
      </c>
      <c r="BP80">
        <f t="shared" si="31"/>
        <v>67.708333333333329</v>
      </c>
      <c r="BQ80">
        <f t="shared" si="32"/>
        <v>0</v>
      </c>
    </row>
    <row r="81" spans="5:69" x14ac:dyDescent="0.35">
      <c r="E81" s="53" t="s">
        <v>128</v>
      </c>
      <c r="F81" t="s">
        <v>465</v>
      </c>
      <c r="G81" t="s">
        <v>466</v>
      </c>
      <c r="H81">
        <v>55</v>
      </c>
      <c r="I81">
        <v>55</v>
      </c>
      <c r="J81" t="s">
        <v>156</v>
      </c>
      <c r="K81" t="s">
        <v>306</v>
      </c>
      <c r="L81" t="s">
        <v>158</v>
      </c>
      <c r="M81" t="s">
        <v>307</v>
      </c>
      <c r="N81" t="s">
        <v>167</v>
      </c>
      <c r="O81" s="16">
        <v>28491</v>
      </c>
      <c r="P81" s="17" t="s">
        <v>308</v>
      </c>
      <c r="Q81" s="18">
        <v>115</v>
      </c>
      <c r="R81" s="19">
        <v>6211</v>
      </c>
      <c r="S81" s="20">
        <v>3852</v>
      </c>
      <c r="T81" s="21">
        <v>0</v>
      </c>
      <c r="U81" s="21">
        <v>65556</v>
      </c>
      <c r="V81" s="21">
        <v>65556</v>
      </c>
      <c r="W81" s="21">
        <v>0</v>
      </c>
      <c r="X81" s="21">
        <v>10.37232</v>
      </c>
      <c r="Y81" s="21">
        <v>29.338847999999999</v>
      </c>
      <c r="Z81" s="21">
        <v>5123.4491361239998</v>
      </c>
      <c r="AA81" s="21">
        <v>1.5822075782537067E-4</v>
      </c>
      <c r="AB81" s="21">
        <v>4.4753871499176277E-4</v>
      </c>
      <c r="AC81" s="21">
        <v>7.8153778999999993E-2</v>
      </c>
      <c r="AD81" s="21">
        <v>17.018691588785046</v>
      </c>
      <c r="AE81" s="21">
        <v>2.6927102803738314E-3</v>
      </c>
      <c r="AF81" s="21">
        <v>7.6165233644859814E-3</v>
      </c>
      <c r="AG81" s="22">
        <v>1.3300750612990653</v>
      </c>
      <c r="AH81" s="23" t="s">
        <v>137</v>
      </c>
      <c r="AI81" s="24" t="s">
        <v>243</v>
      </c>
      <c r="AJ81" s="24" t="s">
        <v>309</v>
      </c>
      <c r="AK81" s="24">
        <v>223.5</v>
      </c>
      <c r="AL81" s="24">
        <v>165</v>
      </c>
      <c r="AM81" s="24">
        <v>165</v>
      </c>
      <c r="AN81" s="25">
        <f t="shared" si="23"/>
        <v>1.9674542612852807E-3</v>
      </c>
      <c r="AO81" s="26">
        <v>1</v>
      </c>
      <c r="AP81" s="26"/>
      <c r="AQ81" s="36">
        <v>4</v>
      </c>
      <c r="AR81" s="26"/>
      <c r="AS81" s="28">
        <v>58.035616438356165</v>
      </c>
      <c r="AT81" s="28">
        <v>62.038356164383565</v>
      </c>
      <c r="AU81" s="35">
        <v>4</v>
      </c>
      <c r="AV81" s="29" t="s">
        <v>140</v>
      </c>
      <c r="AW81" s="30" t="s">
        <v>310</v>
      </c>
      <c r="AX81" s="30" t="s">
        <v>311</v>
      </c>
      <c r="AY81" s="30" t="s">
        <v>140</v>
      </c>
      <c r="AZ81" s="30">
        <v>17</v>
      </c>
      <c r="BA81" s="35">
        <f t="shared" si="24"/>
        <v>2</v>
      </c>
      <c r="BB81" s="30">
        <f>IFERROR(INDEX(DataTab_LCR_Battery_Info!$M$3:$M$12,MATCH(AW81,DataTab_LCR_Battery_Info!$L$3:$L$12,0)),"CAISO_System")</f>
        <v>2220</v>
      </c>
      <c r="BC81" s="31" t="str">
        <f t="shared" si="25"/>
        <v>High</v>
      </c>
      <c r="BD81" t="s">
        <v>171</v>
      </c>
      <c r="BE81" s="32">
        <v>0.35500859641799998</v>
      </c>
      <c r="BF81" s="35">
        <f t="shared" si="26"/>
        <v>3</v>
      </c>
      <c r="BG81" s="33">
        <f t="shared" si="27"/>
        <v>15.233046728971964</v>
      </c>
      <c r="BH81">
        <f t="shared" si="28"/>
        <v>4</v>
      </c>
      <c r="BI81" s="34">
        <f t="shared" si="29"/>
        <v>2.9970322699273695E-2</v>
      </c>
      <c r="BJ81">
        <f t="shared" si="22"/>
        <v>3</v>
      </c>
      <c r="BK81" s="35">
        <v>3</v>
      </c>
      <c r="BL81" t="s">
        <v>312</v>
      </c>
      <c r="BM81" t="s">
        <v>313</v>
      </c>
      <c r="BN81">
        <f t="shared" si="30"/>
        <v>1</v>
      </c>
      <c r="BO81" s="35">
        <f>IFERROR(INDEX(DataTab_LCR_Battery_Info!$R$4:$R$9,MATCH(BL81,DataTab_LCR_Battery_Info!$Q$4:$Q$9,0))+INDEX(DataTab_LCR_Battery_Info!$T$4:$T$5,MATCH(BM81,DataTab_LCR_Battery_Info!$S$4:$S$5,0)),"1.4")</f>
        <v>1.25</v>
      </c>
      <c r="BP81">
        <f t="shared" si="31"/>
        <v>67.708333333333329</v>
      </c>
      <c r="BQ81">
        <f t="shared" si="32"/>
        <v>0</v>
      </c>
    </row>
    <row r="82" spans="5:69" x14ac:dyDescent="0.35">
      <c r="F82" s="15" t="s">
        <v>467</v>
      </c>
      <c r="G82" s="15" t="s">
        <v>468</v>
      </c>
      <c r="H82" s="15">
        <v>198.03</v>
      </c>
      <c r="I82" s="15"/>
      <c r="J82" s="15" t="s">
        <v>156</v>
      </c>
      <c r="K82" s="15" t="s">
        <v>469</v>
      </c>
      <c r="L82" s="15" t="s">
        <v>158</v>
      </c>
      <c r="M82" s="15" t="s">
        <v>134</v>
      </c>
      <c r="N82" s="15" t="s">
        <v>167</v>
      </c>
      <c r="O82" s="16">
        <v>41183</v>
      </c>
      <c r="P82" s="17" t="s">
        <v>470</v>
      </c>
      <c r="Q82" s="18">
        <v>230</v>
      </c>
      <c r="R82" s="19">
        <v>57483</v>
      </c>
      <c r="S82" s="20">
        <v>112210</v>
      </c>
      <c r="T82" s="21">
        <v>0</v>
      </c>
      <c r="U82" s="21">
        <v>1228889</v>
      </c>
      <c r="V82" s="21">
        <v>1228889</v>
      </c>
      <c r="W82" s="21">
        <v>0</v>
      </c>
      <c r="X82" s="21">
        <v>0.40799999999999997</v>
      </c>
      <c r="Y82" s="21">
        <v>7.52</v>
      </c>
      <c r="Z82" s="21">
        <v>71889.504744621299</v>
      </c>
      <c r="AA82" s="21">
        <v>3.3200720325432157E-7</v>
      </c>
      <c r="AB82" s="21">
        <v>6.1193484521384763E-6</v>
      </c>
      <c r="AC82" s="21">
        <v>5.8499591699999999E-2</v>
      </c>
      <c r="AD82" s="21">
        <v>10.951688797789858</v>
      </c>
      <c r="AE82" s="21">
        <v>3.6360395686658941E-6</v>
      </c>
      <c r="AF82" s="21">
        <v>6.7017199893057658E-5</v>
      </c>
      <c r="AG82" s="22">
        <v>0.64066932309617053</v>
      </c>
      <c r="AH82" s="23" t="s">
        <v>161</v>
      </c>
      <c r="AI82" s="24" t="s">
        <v>138</v>
      </c>
      <c r="AJ82" s="24" t="s">
        <v>471</v>
      </c>
      <c r="AK82" s="24">
        <v>199.6</v>
      </c>
      <c r="AL82" s="24">
        <v>192.36</v>
      </c>
      <c r="AM82" s="24">
        <v>194.59</v>
      </c>
      <c r="AN82" s="25">
        <f t="shared" si="23"/>
        <v>6.4175153960889811E-2</v>
      </c>
      <c r="AO82" s="26">
        <v>3</v>
      </c>
      <c r="AP82" s="26"/>
      <c r="AQ82" s="36">
        <v>3</v>
      </c>
      <c r="AR82" s="26"/>
      <c r="AS82" s="28">
        <v>23.263013698630136</v>
      </c>
      <c r="AT82" s="28">
        <v>27.265753424657536</v>
      </c>
      <c r="AU82" s="35">
        <v>1</v>
      </c>
      <c r="AV82" s="29" t="s">
        <v>140</v>
      </c>
      <c r="AW82" s="30" t="s">
        <v>310</v>
      </c>
      <c r="AX82" s="30" t="s">
        <v>391</v>
      </c>
      <c r="AY82" s="30" t="s">
        <v>142</v>
      </c>
      <c r="AZ82" s="30" t="s">
        <v>143</v>
      </c>
      <c r="BA82" s="35">
        <f t="shared" si="24"/>
        <v>4</v>
      </c>
      <c r="BB82" s="30">
        <f>IFERROR(INDEX(DataTab_LCR_Battery_Info!$M$3:$M$12,MATCH(AW82,DataTab_LCR_Battery_Info!$L$3:$L$12,0)),"CAISO_System")</f>
        <v>2220</v>
      </c>
      <c r="BC82" s="31" t="str">
        <f t="shared" si="25"/>
        <v>High</v>
      </c>
      <c r="BD82" t="s">
        <v>171</v>
      </c>
      <c r="BE82" s="32">
        <v>3.0934002584070002</v>
      </c>
      <c r="BF82" s="35">
        <f t="shared" si="26"/>
        <v>3</v>
      </c>
      <c r="BG82" s="33">
        <f t="shared" si="27"/>
        <v>0.13403439978611531</v>
      </c>
      <c r="BH82">
        <f t="shared" si="28"/>
        <v>2</v>
      </c>
      <c r="BI82" s="34">
        <f t="shared" si="29"/>
        <v>8.6016782423294063E-3</v>
      </c>
      <c r="BJ82">
        <f t="shared" si="22"/>
        <v>2</v>
      </c>
      <c r="BK82" s="35">
        <v>3</v>
      </c>
      <c r="BL82" t="s">
        <v>312</v>
      </c>
      <c r="BM82" t="s">
        <v>313</v>
      </c>
      <c r="BN82">
        <f t="shared" si="30"/>
        <v>1</v>
      </c>
      <c r="BO82" s="35">
        <f>IFERROR(INDEX(DataTab_LCR_Battery_Info!$R$4:$R$9,MATCH(BL82,DataTab_LCR_Battery_Info!$Q$4:$Q$9,0))+INDEX(DataTab_LCR_Battery_Info!$T$4:$T$5,MATCH(BM82,DataTab_LCR_Battery_Info!$S$4:$S$5,0)),"1.4")</f>
        <v>1.25</v>
      </c>
      <c r="BP82">
        <f t="shared" si="31"/>
        <v>67.708333333333329</v>
      </c>
      <c r="BQ82">
        <f t="shared" si="32"/>
        <v>1</v>
      </c>
    </row>
    <row r="83" spans="5:69" x14ac:dyDescent="0.35">
      <c r="F83" s="15" t="s">
        <v>472</v>
      </c>
      <c r="G83" s="15" t="s">
        <v>473</v>
      </c>
      <c r="H83" s="15">
        <v>48.56</v>
      </c>
      <c r="I83" s="15">
        <v>59</v>
      </c>
      <c r="J83" s="15" t="s">
        <v>131</v>
      </c>
      <c r="K83" s="15" t="s">
        <v>474</v>
      </c>
      <c r="L83" s="15" t="s">
        <v>158</v>
      </c>
      <c r="M83" s="15" t="s">
        <v>134</v>
      </c>
      <c r="N83" s="15" t="s">
        <v>135</v>
      </c>
      <c r="O83" s="16">
        <v>41214</v>
      </c>
      <c r="P83" s="17" t="s">
        <v>475</v>
      </c>
      <c r="Q83" s="18">
        <v>230</v>
      </c>
      <c r="R83" s="19">
        <v>56471</v>
      </c>
      <c r="S83" s="20">
        <v>23962</v>
      </c>
      <c r="T83" s="21">
        <v>0</v>
      </c>
      <c r="U83" s="21">
        <v>242811</v>
      </c>
      <c r="V83" s="21">
        <v>242811</v>
      </c>
      <c r="W83" s="21">
        <v>0</v>
      </c>
      <c r="X83" s="21">
        <v>7.1999999999999995E-2</v>
      </c>
      <c r="Y83" s="21">
        <v>1.3839999999999999</v>
      </c>
      <c r="Z83" s="21">
        <v>14204.3443602687</v>
      </c>
      <c r="AA83" s="21">
        <v>2.9652692835168093E-7</v>
      </c>
      <c r="AB83" s="21">
        <v>5.6999065116489779E-6</v>
      </c>
      <c r="AC83" s="21">
        <v>5.8499591699999999E-2</v>
      </c>
      <c r="AD83" s="21">
        <v>10.133169184542192</v>
      </c>
      <c r="AE83" s="21">
        <v>3.0047575327602037E-6</v>
      </c>
      <c r="AF83" s="21">
        <v>5.7758117018612802E-5</v>
      </c>
      <c r="AG83" s="22">
        <v>0.59278625992274014</v>
      </c>
      <c r="AH83" s="23" t="s">
        <v>161</v>
      </c>
      <c r="AI83" s="24" t="s">
        <v>138</v>
      </c>
      <c r="AJ83" s="24" t="s">
        <v>476</v>
      </c>
      <c r="AK83" s="24">
        <v>49.8</v>
      </c>
      <c r="AL83" s="24">
        <v>47.2</v>
      </c>
      <c r="AM83" s="24">
        <v>47.2</v>
      </c>
      <c r="AN83" s="25">
        <f t="shared" si="23"/>
        <v>5.4927472446865085E-2</v>
      </c>
      <c r="AO83" s="26">
        <v>3</v>
      </c>
      <c r="AP83" s="26"/>
      <c r="AQ83" s="36">
        <v>2</v>
      </c>
      <c r="AR83" s="26"/>
      <c r="AS83" s="28">
        <v>23.17808219178082</v>
      </c>
      <c r="AT83" s="28">
        <v>27.18082191780822</v>
      </c>
      <c r="AU83" s="35">
        <v>1</v>
      </c>
      <c r="AV83" s="29" t="s">
        <v>140</v>
      </c>
      <c r="AW83" s="30" t="s">
        <v>141</v>
      </c>
      <c r="AX83" s="30" t="s">
        <v>477</v>
      </c>
      <c r="AY83" s="30" t="s">
        <v>142</v>
      </c>
      <c r="AZ83" s="30" t="s">
        <v>143</v>
      </c>
      <c r="BA83" s="35">
        <f t="shared" si="24"/>
        <v>4</v>
      </c>
      <c r="BB83" s="30">
        <f>IFERROR(INDEX(DataTab_LCR_Battery_Info!$M$3:$M$12,MATCH(AW83,DataTab_LCR_Battery_Info!$L$3:$L$12,0)),"CAISO_System")</f>
        <v>657</v>
      </c>
      <c r="BC83" s="31" t="str">
        <f t="shared" si="25"/>
        <v>High</v>
      </c>
      <c r="BD83" t="s">
        <v>144</v>
      </c>
      <c r="BE83" s="32" t="s">
        <v>145</v>
      </c>
      <c r="BF83" s="35">
        <f t="shared" si="26"/>
        <v>4</v>
      </c>
      <c r="BG83" s="33">
        <f t="shared" si="27"/>
        <v>0.11551623403722561</v>
      </c>
      <c r="BH83">
        <f t="shared" si="28"/>
        <v>2</v>
      </c>
      <c r="BI83" s="34">
        <f t="shared" si="29"/>
        <v>6.345014762245328E-3</v>
      </c>
      <c r="BJ83">
        <f t="shared" si="22"/>
        <v>2</v>
      </c>
      <c r="BK83" s="35">
        <v>2</v>
      </c>
      <c r="BL83" t="s">
        <v>478</v>
      </c>
      <c r="BM83" t="s">
        <v>313</v>
      </c>
      <c r="BN83">
        <f t="shared" si="30"/>
        <v>2</v>
      </c>
      <c r="BO83" s="35">
        <f>IFERROR(INDEX(DataTab_LCR_Battery_Info!$R$4:$R$9,MATCH(BL83,DataTab_LCR_Battery_Info!$Q$4:$Q$9,0))+INDEX(DataTab_LCR_Battery_Info!$T$4:$T$5,MATCH(BM83,DataTab_LCR_Battery_Info!$S$4:$S$5,0)),"1.4")</f>
        <v>2</v>
      </c>
      <c r="BP83">
        <f t="shared" si="31"/>
        <v>67.708333333333329</v>
      </c>
      <c r="BQ83">
        <f t="shared" si="32"/>
        <v>1</v>
      </c>
    </row>
    <row r="84" spans="5:69" x14ac:dyDescent="0.35">
      <c r="E84" s="53" t="s">
        <v>128</v>
      </c>
      <c r="F84" s="15" t="s">
        <v>479</v>
      </c>
      <c r="G84" s="15" t="s">
        <v>480</v>
      </c>
      <c r="H84" s="15">
        <v>493.63</v>
      </c>
      <c r="I84" s="15"/>
      <c r="J84" s="15" t="s">
        <v>131</v>
      </c>
      <c r="K84" s="15" t="s">
        <v>481</v>
      </c>
      <c r="L84" s="15" t="s">
        <v>206</v>
      </c>
      <c r="M84" s="15" t="s">
        <v>134</v>
      </c>
      <c r="N84" s="15" t="s">
        <v>135</v>
      </c>
      <c r="O84" s="16">
        <v>40390</v>
      </c>
      <c r="P84" s="17" t="s">
        <v>482</v>
      </c>
      <c r="Q84" s="18">
        <v>161</v>
      </c>
      <c r="R84" s="19">
        <v>55295</v>
      </c>
      <c r="S84" s="20">
        <v>2695876</v>
      </c>
      <c r="T84" s="21">
        <v>0</v>
      </c>
      <c r="U84" s="21">
        <v>19860251</v>
      </c>
      <c r="V84" s="21">
        <v>19860251</v>
      </c>
      <c r="W84" s="21">
        <v>0</v>
      </c>
      <c r="X84" s="21">
        <v>6.0579999999999998</v>
      </c>
      <c r="Y84" s="21">
        <v>72.27</v>
      </c>
      <c r="Z84" s="21">
        <v>1161816.5745595093</v>
      </c>
      <c r="AA84" s="21">
        <v>3.0503139159721597E-7</v>
      </c>
      <c r="AB84" s="21">
        <v>3.6389268192028385E-6</v>
      </c>
      <c r="AC84" s="21">
        <v>5.8499591699999624E-2</v>
      </c>
      <c r="AD84" s="21">
        <v>7.3669007773354558</v>
      </c>
      <c r="AE84" s="21">
        <v>2.2471359958692462E-6</v>
      </c>
      <c r="AF84" s="21">
        <v>2.6807612813052228E-5</v>
      </c>
      <c r="AG84" s="22">
        <v>0.43096068756853401</v>
      </c>
      <c r="AH84" s="23" t="s">
        <v>254</v>
      </c>
      <c r="AI84" s="24" t="s">
        <v>209</v>
      </c>
      <c r="AJ84" s="24" t="s">
        <v>481</v>
      </c>
      <c r="AK84" s="24">
        <v>591</v>
      </c>
      <c r="AL84" s="24">
        <v>490</v>
      </c>
      <c r="AM84" s="24">
        <v>490</v>
      </c>
      <c r="AN84" s="25">
        <f t="shared" si="23"/>
        <v>0.52072487618694419</v>
      </c>
      <c r="AO84" s="26">
        <v>4</v>
      </c>
      <c r="AP84" s="26"/>
      <c r="AQ84" s="36">
        <v>2</v>
      </c>
      <c r="AR84" s="26"/>
      <c r="AS84" s="28">
        <v>25.435616438356163</v>
      </c>
      <c r="AT84" s="28">
        <v>29.438356164383563</v>
      </c>
      <c r="AU84" s="35">
        <v>2</v>
      </c>
      <c r="AV84" s="29" t="s">
        <v>142</v>
      </c>
      <c r="AW84" s="30" t="s">
        <v>163</v>
      </c>
      <c r="AX84" s="30" t="s">
        <v>163</v>
      </c>
      <c r="AY84" s="30" t="s">
        <v>142</v>
      </c>
      <c r="AZ84" s="30" t="s">
        <v>143</v>
      </c>
      <c r="BA84" s="35">
        <f t="shared" si="24"/>
        <v>4</v>
      </c>
      <c r="BB84" s="30" t="str">
        <f>IFERROR(INDEX(DataTab_LCR_Battery_Info!$M$3:$M$12,MATCH(AW84,DataTab_LCR_Battery_Info!$L$3:$L$12,0)),"CAISO_System")</f>
        <v>CAISO_System</v>
      </c>
      <c r="BC84" s="31" t="str">
        <f t="shared" si="25"/>
        <v>High</v>
      </c>
      <c r="BD84" t="s">
        <v>171</v>
      </c>
      <c r="BE84" s="32">
        <v>4.391276046822</v>
      </c>
      <c r="BF84" s="35">
        <f t="shared" si="26"/>
        <v>3</v>
      </c>
      <c r="BG84" s="33">
        <f t="shared" si="27"/>
        <v>5.3615225626104455E-2</v>
      </c>
      <c r="BH84">
        <f t="shared" si="28"/>
        <v>1</v>
      </c>
      <c r="BI84" s="34">
        <f t="shared" si="29"/>
        <v>2.7918781725888318E-2</v>
      </c>
      <c r="BJ84">
        <f t="shared" si="22"/>
        <v>3</v>
      </c>
      <c r="BK84" s="35">
        <v>3</v>
      </c>
      <c r="BL84" t="s">
        <v>313</v>
      </c>
      <c r="BM84" t="s">
        <v>313</v>
      </c>
      <c r="BN84">
        <f t="shared" si="30"/>
        <v>1</v>
      </c>
      <c r="BO84" s="35">
        <f>IFERROR(INDEX(DataTab_LCR_Battery_Info!$R$4:$R$9,MATCH(BL84,DataTab_LCR_Battery_Info!$Q$4:$Q$9,0))+INDEX(DataTab_LCR_Battery_Info!$T$4:$T$5,MATCH(BM84,DataTab_LCR_Battery_Info!$S$4:$S$5,0)),"1.4")</f>
        <v>1</v>
      </c>
      <c r="BP84">
        <f t="shared" si="31"/>
        <v>66.666666666666671</v>
      </c>
      <c r="BQ84">
        <f t="shared" si="32"/>
        <v>0</v>
      </c>
    </row>
    <row r="85" spans="5:69" x14ac:dyDescent="0.35">
      <c r="E85" s="53" t="s">
        <v>128</v>
      </c>
      <c r="F85" s="15" t="s">
        <v>483</v>
      </c>
      <c r="G85" s="15" t="s">
        <v>484</v>
      </c>
      <c r="H85" s="15">
        <v>63</v>
      </c>
      <c r="I85" s="15">
        <v>70</v>
      </c>
      <c r="J85" s="15" t="s">
        <v>131</v>
      </c>
      <c r="K85" s="15" t="s">
        <v>485</v>
      </c>
      <c r="L85" s="15" t="s">
        <v>133</v>
      </c>
      <c r="M85" s="15" t="s">
        <v>134</v>
      </c>
      <c r="N85" s="15" t="s">
        <v>135</v>
      </c>
      <c r="O85" s="16">
        <v>39295</v>
      </c>
      <c r="P85" s="17" t="s">
        <v>375</v>
      </c>
      <c r="Q85" s="18">
        <v>230</v>
      </c>
      <c r="R85" s="19">
        <v>341</v>
      </c>
      <c r="S85" s="20">
        <v>22511</v>
      </c>
      <c r="T85" s="21">
        <v>0</v>
      </c>
      <c r="U85" s="21">
        <v>385250</v>
      </c>
      <c r="V85" s="21">
        <v>385250</v>
      </c>
      <c r="W85" s="21">
        <v>0</v>
      </c>
      <c r="X85" s="21">
        <v>0.122</v>
      </c>
      <c r="Y85" s="21">
        <v>6.4109999999999996</v>
      </c>
      <c r="Z85" s="21">
        <v>22536.967702425001</v>
      </c>
      <c r="AA85" s="21">
        <v>3.1667748215444515E-7</v>
      </c>
      <c r="AB85" s="21">
        <v>1.6641142115509409E-5</v>
      </c>
      <c r="AC85" s="21">
        <v>5.8499591700000006E-2</v>
      </c>
      <c r="AD85" s="21">
        <v>17.113855448447424</v>
      </c>
      <c r="AE85" s="21">
        <v>5.4195726533694635E-6</v>
      </c>
      <c r="AF85" s="21">
        <v>2.8479410066189857E-4</v>
      </c>
      <c r="AG85" s="22">
        <v>1.0011535561469949</v>
      </c>
      <c r="AH85" s="23" t="s">
        <v>137</v>
      </c>
      <c r="AI85" s="24" t="s">
        <v>138</v>
      </c>
      <c r="AJ85" s="24" t="s">
        <v>485</v>
      </c>
      <c r="AK85" s="24">
        <v>252</v>
      </c>
      <c r="AL85" s="24">
        <v>260</v>
      </c>
      <c r="AM85" s="24">
        <v>260</v>
      </c>
      <c r="AN85" s="25">
        <f t="shared" si="23"/>
        <v>1.0197416104950351E-2</v>
      </c>
      <c r="AO85" s="26">
        <v>1</v>
      </c>
      <c r="AP85" s="26"/>
      <c r="AQ85" s="36">
        <v>4</v>
      </c>
      <c r="AR85" s="26"/>
      <c r="AS85" s="28">
        <v>28.435616438356163</v>
      </c>
      <c r="AT85" s="28">
        <v>32.438356164383563</v>
      </c>
      <c r="AU85" s="35">
        <v>2</v>
      </c>
      <c r="AV85" s="29" t="s">
        <v>140</v>
      </c>
      <c r="AW85" s="30" t="s">
        <v>193</v>
      </c>
      <c r="AX85" s="30" t="s">
        <v>244</v>
      </c>
      <c r="AY85" s="30" t="s">
        <v>140</v>
      </c>
      <c r="AZ85" s="30">
        <v>12</v>
      </c>
      <c r="BA85" s="35">
        <f t="shared" si="24"/>
        <v>2</v>
      </c>
      <c r="BB85" s="30">
        <f>IFERROR(INDEX(DataTab_LCR_Battery_Info!$M$3:$M$12,MATCH(AW85,DataTab_LCR_Battery_Info!$L$3:$L$12,0)),"CAISO_System")</f>
        <v>1141</v>
      </c>
      <c r="BC85" s="31" t="str">
        <f t="shared" si="25"/>
        <v>High</v>
      </c>
      <c r="BD85" t="s">
        <v>144</v>
      </c>
      <c r="BE85" s="32" t="s">
        <v>145</v>
      </c>
      <c r="BF85" s="35">
        <f t="shared" si="26"/>
        <v>4</v>
      </c>
      <c r="BG85" s="33">
        <f t="shared" si="27"/>
        <v>0.56958820132379717</v>
      </c>
      <c r="BH85">
        <f t="shared" si="28"/>
        <v>3</v>
      </c>
      <c r="BI85" s="34">
        <f t="shared" si="29"/>
        <v>5.8083278973689919E-3</v>
      </c>
      <c r="BJ85">
        <f t="shared" si="22"/>
        <v>1</v>
      </c>
      <c r="BK85" s="35">
        <v>2</v>
      </c>
      <c r="BL85" t="s">
        <v>146</v>
      </c>
      <c r="BM85" t="s">
        <v>313</v>
      </c>
      <c r="BN85">
        <f t="shared" si="30"/>
        <v>3</v>
      </c>
      <c r="BO85" s="35">
        <f>IFERROR(INDEX(DataTab_LCR_Battery_Info!$R$4:$R$9,MATCH(BL85,DataTab_LCR_Battery_Info!$Q$4:$Q$9,0))+INDEX(DataTab_LCR_Battery_Info!$T$4:$T$5,MATCH(BM85,DataTab_LCR_Battery_Info!$S$4:$S$5,0)),"1.4")</f>
        <v>2.5</v>
      </c>
      <c r="BP85">
        <f t="shared" si="31"/>
        <v>66.666666666666671</v>
      </c>
      <c r="BQ85">
        <f t="shared" si="32"/>
        <v>0</v>
      </c>
    </row>
    <row r="86" spans="5:69" x14ac:dyDescent="0.35">
      <c r="E86" s="53" t="s">
        <v>128</v>
      </c>
      <c r="F86" s="15" t="s">
        <v>486</v>
      </c>
      <c r="G86" s="15" t="s">
        <v>487</v>
      </c>
      <c r="H86" s="15">
        <v>63</v>
      </c>
      <c r="I86" s="15">
        <v>70</v>
      </c>
      <c r="J86" s="15" t="s">
        <v>131</v>
      </c>
      <c r="K86" s="15" t="s">
        <v>485</v>
      </c>
      <c r="L86" s="15" t="s">
        <v>133</v>
      </c>
      <c r="M86" s="15" t="s">
        <v>134</v>
      </c>
      <c r="N86" s="15" t="s">
        <v>135</v>
      </c>
      <c r="O86" s="16">
        <v>39295</v>
      </c>
      <c r="P86" s="17" t="s">
        <v>375</v>
      </c>
      <c r="Q86" s="18">
        <v>230</v>
      </c>
      <c r="R86" s="19">
        <v>341</v>
      </c>
      <c r="S86" s="20">
        <v>22511</v>
      </c>
      <c r="T86" s="21">
        <v>0</v>
      </c>
      <c r="U86" s="21">
        <v>385250</v>
      </c>
      <c r="V86" s="21">
        <v>385250</v>
      </c>
      <c r="W86" s="21">
        <v>0</v>
      </c>
      <c r="X86" s="21">
        <v>0.122</v>
      </c>
      <c r="Y86" s="21">
        <v>6.4109999999999996</v>
      </c>
      <c r="Z86" s="21">
        <v>22536.967702425001</v>
      </c>
      <c r="AA86" s="21">
        <v>3.1667748215444515E-7</v>
      </c>
      <c r="AB86" s="21">
        <v>1.6641142115509409E-5</v>
      </c>
      <c r="AC86" s="21">
        <v>5.8499591700000006E-2</v>
      </c>
      <c r="AD86" s="21">
        <v>17.113855448447424</v>
      </c>
      <c r="AE86" s="21">
        <v>5.4195726533694635E-6</v>
      </c>
      <c r="AF86" s="21">
        <v>2.8479410066189857E-4</v>
      </c>
      <c r="AG86" s="22">
        <v>1.0011535561469949</v>
      </c>
      <c r="AH86" s="23" t="s">
        <v>137</v>
      </c>
      <c r="AI86" s="24" t="s">
        <v>138</v>
      </c>
      <c r="AJ86" s="24" t="s">
        <v>485</v>
      </c>
      <c r="AK86" s="24">
        <v>252</v>
      </c>
      <c r="AL86" s="24">
        <v>260</v>
      </c>
      <c r="AM86" s="24">
        <v>260</v>
      </c>
      <c r="AN86" s="25">
        <f t="shared" si="23"/>
        <v>1.0197416104950351E-2</v>
      </c>
      <c r="AO86" s="26">
        <v>1</v>
      </c>
      <c r="AP86" s="26"/>
      <c r="AQ86" s="36">
        <v>4</v>
      </c>
      <c r="AR86" s="26"/>
      <c r="AS86" s="28">
        <v>28.435616438356163</v>
      </c>
      <c r="AT86" s="28">
        <v>32.438356164383563</v>
      </c>
      <c r="AU86" s="35">
        <v>2</v>
      </c>
      <c r="AV86" s="29" t="s">
        <v>140</v>
      </c>
      <c r="AW86" s="30" t="s">
        <v>193</v>
      </c>
      <c r="AX86" s="30" t="s">
        <v>244</v>
      </c>
      <c r="AY86" s="30" t="s">
        <v>140</v>
      </c>
      <c r="AZ86" s="30">
        <v>12</v>
      </c>
      <c r="BA86" s="35">
        <f t="shared" si="24"/>
        <v>2</v>
      </c>
      <c r="BB86" s="30">
        <f>IFERROR(INDEX(DataTab_LCR_Battery_Info!$M$3:$M$12,MATCH(AW86,DataTab_LCR_Battery_Info!$L$3:$L$12,0)),"CAISO_System")</f>
        <v>1141</v>
      </c>
      <c r="BC86" s="31" t="str">
        <f t="shared" si="25"/>
        <v>High</v>
      </c>
      <c r="BD86" t="s">
        <v>144</v>
      </c>
      <c r="BE86" s="32" t="s">
        <v>145</v>
      </c>
      <c r="BF86" s="35">
        <f t="shared" si="26"/>
        <v>4</v>
      </c>
      <c r="BG86" s="33">
        <f t="shared" si="27"/>
        <v>0.56958820132379717</v>
      </c>
      <c r="BH86">
        <f t="shared" si="28"/>
        <v>3</v>
      </c>
      <c r="BI86" s="34">
        <f t="shared" si="29"/>
        <v>5.8083278973689919E-3</v>
      </c>
      <c r="BJ86">
        <f t="shared" si="22"/>
        <v>1</v>
      </c>
      <c r="BK86" s="35">
        <v>2</v>
      </c>
      <c r="BL86" t="s">
        <v>146</v>
      </c>
      <c r="BM86" t="s">
        <v>313</v>
      </c>
      <c r="BN86">
        <f t="shared" si="30"/>
        <v>3</v>
      </c>
      <c r="BO86" s="35">
        <f>IFERROR(INDEX(DataTab_LCR_Battery_Info!$R$4:$R$9,MATCH(BL86,DataTab_LCR_Battery_Info!$Q$4:$Q$9,0))+INDEX(DataTab_LCR_Battery_Info!$T$4:$T$5,MATCH(BM86,DataTab_LCR_Battery_Info!$S$4:$S$5,0)),"1.4")</f>
        <v>2.5</v>
      </c>
      <c r="BP86">
        <f t="shared" si="31"/>
        <v>66.666666666666671</v>
      </c>
      <c r="BQ86">
        <f t="shared" si="32"/>
        <v>0</v>
      </c>
    </row>
    <row r="87" spans="5:69" x14ac:dyDescent="0.35">
      <c r="E87" s="53" t="s">
        <v>128</v>
      </c>
      <c r="F87" s="15" t="s">
        <v>488</v>
      </c>
      <c r="G87" s="15" t="s">
        <v>489</v>
      </c>
      <c r="H87" s="15">
        <v>63</v>
      </c>
      <c r="I87" s="15">
        <v>70</v>
      </c>
      <c r="J87" s="15" t="s">
        <v>131</v>
      </c>
      <c r="K87" s="15" t="s">
        <v>485</v>
      </c>
      <c r="L87" s="15" t="s">
        <v>133</v>
      </c>
      <c r="M87" s="15" t="s">
        <v>134</v>
      </c>
      <c r="N87" s="15" t="s">
        <v>135</v>
      </c>
      <c r="O87" s="16">
        <v>39295</v>
      </c>
      <c r="P87" s="17" t="s">
        <v>375</v>
      </c>
      <c r="Q87" s="18">
        <v>230</v>
      </c>
      <c r="R87" s="19">
        <v>341</v>
      </c>
      <c r="S87" s="20">
        <v>22511</v>
      </c>
      <c r="T87" s="21">
        <v>0</v>
      </c>
      <c r="U87" s="21">
        <v>385250</v>
      </c>
      <c r="V87" s="21">
        <v>385250</v>
      </c>
      <c r="W87" s="21">
        <v>0</v>
      </c>
      <c r="X87" s="21">
        <v>0.122</v>
      </c>
      <c r="Y87" s="21">
        <v>6.4109999999999996</v>
      </c>
      <c r="Z87" s="21">
        <v>22536.967702425001</v>
      </c>
      <c r="AA87" s="21">
        <v>3.1667748215444515E-7</v>
      </c>
      <c r="AB87" s="21">
        <v>1.6641142115509409E-5</v>
      </c>
      <c r="AC87" s="21">
        <v>5.8499591700000006E-2</v>
      </c>
      <c r="AD87" s="21">
        <v>17.113855448447424</v>
      </c>
      <c r="AE87" s="21">
        <v>5.4195726533694635E-6</v>
      </c>
      <c r="AF87" s="21">
        <v>2.8479410066189857E-4</v>
      </c>
      <c r="AG87" s="22">
        <v>1.0011535561469949</v>
      </c>
      <c r="AH87" s="23" t="s">
        <v>137</v>
      </c>
      <c r="AI87" s="24" t="s">
        <v>138</v>
      </c>
      <c r="AJ87" s="24" t="s">
        <v>485</v>
      </c>
      <c r="AK87" s="24">
        <v>252</v>
      </c>
      <c r="AL87" s="24">
        <v>260</v>
      </c>
      <c r="AM87" s="24">
        <v>260</v>
      </c>
      <c r="AN87" s="25">
        <f t="shared" si="23"/>
        <v>1.0197416104950351E-2</v>
      </c>
      <c r="AO87" s="26">
        <v>1</v>
      </c>
      <c r="AP87" s="26"/>
      <c r="AQ87" s="36">
        <v>4</v>
      </c>
      <c r="AR87" s="26"/>
      <c r="AS87" s="28">
        <v>28.435616438356163</v>
      </c>
      <c r="AT87" s="28">
        <v>32.438356164383563</v>
      </c>
      <c r="AU87" s="35">
        <v>2</v>
      </c>
      <c r="AV87" s="29" t="s">
        <v>140</v>
      </c>
      <c r="AW87" s="30" t="s">
        <v>193</v>
      </c>
      <c r="AX87" s="30" t="s">
        <v>244</v>
      </c>
      <c r="AY87" s="30" t="s">
        <v>140</v>
      </c>
      <c r="AZ87" s="30">
        <v>12</v>
      </c>
      <c r="BA87" s="35">
        <f t="shared" si="24"/>
        <v>2</v>
      </c>
      <c r="BB87" s="30">
        <f>IFERROR(INDEX(DataTab_LCR_Battery_Info!$M$3:$M$12,MATCH(AW87,DataTab_LCR_Battery_Info!$L$3:$L$12,0)),"CAISO_System")</f>
        <v>1141</v>
      </c>
      <c r="BC87" s="31" t="str">
        <f t="shared" si="25"/>
        <v>High</v>
      </c>
      <c r="BD87" t="s">
        <v>144</v>
      </c>
      <c r="BE87" s="32" t="s">
        <v>145</v>
      </c>
      <c r="BF87" s="35">
        <f t="shared" si="26"/>
        <v>4</v>
      </c>
      <c r="BG87" s="33">
        <f t="shared" si="27"/>
        <v>0.56958820132379717</v>
      </c>
      <c r="BH87">
        <f t="shared" si="28"/>
        <v>3</v>
      </c>
      <c r="BI87" s="34">
        <f t="shared" si="29"/>
        <v>5.8083278973689919E-3</v>
      </c>
      <c r="BJ87">
        <f t="shared" si="22"/>
        <v>1</v>
      </c>
      <c r="BK87" s="35">
        <v>2</v>
      </c>
      <c r="BL87" t="s">
        <v>146</v>
      </c>
      <c r="BM87" t="s">
        <v>313</v>
      </c>
      <c r="BN87">
        <f t="shared" si="30"/>
        <v>3</v>
      </c>
      <c r="BO87" s="35">
        <f>IFERROR(INDEX(DataTab_LCR_Battery_Info!$R$4:$R$9,MATCH(BL87,DataTab_LCR_Battery_Info!$Q$4:$Q$9,0))+INDEX(DataTab_LCR_Battery_Info!$T$4:$T$5,MATCH(BM87,DataTab_LCR_Battery_Info!$S$4:$S$5,0)),"1.4")</f>
        <v>2.5</v>
      </c>
      <c r="BP87">
        <f t="shared" si="31"/>
        <v>66.666666666666671</v>
      </c>
      <c r="BQ87">
        <f t="shared" si="32"/>
        <v>0</v>
      </c>
    </row>
    <row r="88" spans="5:69" x14ac:dyDescent="0.35">
      <c r="E88" s="53" t="s">
        <v>128</v>
      </c>
      <c r="F88" s="15" t="s">
        <v>490</v>
      </c>
      <c r="G88" s="15" t="s">
        <v>491</v>
      </c>
      <c r="H88" s="15">
        <v>63</v>
      </c>
      <c r="I88" s="15">
        <v>70</v>
      </c>
      <c r="J88" s="15" t="s">
        <v>131</v>
      </c>
      <c r="K88" s="15" t="s">
        <v>485</v>
      </c>
      <c r="L88" s="15" t="s">
        <v>133</v>
      </c>
      <c r="M88" s="15" t="s">
        <v>134</v>
      </c>
      <c r="N88" s="15" t="s">
        <v>135</v>
      </c>
      <c r="O88" s="16">
        <v>39295</v>
      </c>
      <c r="P88" s="17" t="s">
        <v>375</v>
      </c>
      <c r="Q88" s="18">
        <v>230</v>
      </c>
      <c r="R88" s="19">
        <v>341</v>
      </c>
      <c r="S88" s="20">
        <v>22511</v>
      </c>
      <c r="T88" s="21">
        <v>0</v>
      </c>
      <c r="U88" s="21">
        <v>385250</v>
      </c>
      <c r="V88" s="21">
        <v>385250</v>
      </c>
      <c r="W88" s="21">
        <v>0</v>
      </c>
      <c r="X88" s="21">
        <v>0.122</v>
      </c>
      <c r="Y88" s="21">
        <v>6.4109999999999996</v>
      </c>
      <c r="Z88" s="21">
        <v>22536.967702425001</v>
      </c>
      <c r="AA88" s="21">
        <v>3.1667748215444515E-7</v>
      </c>
      <c r="AB88" s="21">
        <v>1.6641142115509409E-5</v>
      </c>
      <c r="AC88" s="21">
        <v>5.8499591700000006E-2</v>
      </c>
      <c r="AD88" s="21">
        <v>17.113855448447424</v>
      </c>
      <c r="AE88" s="21">
        <v>5.4195726533694635E-6</v>
      </c>
      <c r="AF88" s="21">
        <v>2.8479410066189857E-4</v>
      </c>
      <c r="AG88" s="22">
        <v>1.0011535561469949</v>
      </c>
      <c r="AH88" s="23" t="s">
        <v>137</v>
      </c>
      <c r="AI88" s="24" t="s">
        <v>138</v>
      </c>
      <c r="AJ88" s="24" t="s">
        <v>485</v>
      </c>
      <c r="AK88" s="24">
        <v>252</v>
      </c>
      <c r="AL88" s="24">
        <v>260</v>
      </c>
      <c r="AM88" s="24">
        <v>260</v>
      </c>
      <c r="AN88" s="25">
        <f t="shared" si="23"/>
        <v>1.0197416104950351E-2</v>
      </c>
      <c r="AO88" s="26">
        <v>1</v>
      </c>
      <c r="AP88" s="26"/>
      <c r="AQ88" s="36">
        <v>4</v>
      </c>
      <c r="AR88" s="26"/>
      <c r="AS88" s="28">
        <v>28.435616438356163</v>
      </c>
      <c r="AT88" s="28">
        <v>32.438356164383563</v>
      </c>
      <c r="AU88" s="35">
        <v>2</v>
      </c>
      <c r="AV88" s="29" t="s">
        <v>140</v>
      </c>
      <c r="AW88" s="30" t="s">
        <v>193</v>
      </c>
      <c r="AX88" s="30" t="s">
        <v>244</v>
      </c>
      <c r="AY88" s="30" t="s">
        <v>140</v>
      </c>
      <c r="AZ88" s="30">
        <v>12</v>
      </c>
      <c r="BA88" s="35">
        <f t="shared" si="24"/>
        <v>2</v>
      </c>
      <c r="BB88" s="30">
        <f>IFERROR(INDEX(DataTab_LCR_Battery_Info!$M$3:$M$12,MATCH(AW88,DataTab_LCR_Battery_Info!$L$3:$L$12,0)),"CAISO_System")</f>
        <v>1141</v>
      </c>
      <c r="BC88" s="31" t="str">
        <f t="shared" si="25"/>
        <v>High</v>
      </c>
      <c r="BD88" t="s">
        <v>144</v>
      </c>
      <c r="BE88" s="32" t="s">
        <v>145</v>
      </c>
      <c r="BF88" s="35">
        <f t="shared" si="26"/>
        <v>4</v>
      </c>
      <c r="BG88" s="33">
        <f t="shared" si="27"/>
        <v>0.56958820132379717</v>
      </c>
      <c r="BH88">
        <f t="shared" si="28"/>
        <v>3</v>
      </c>
      <c r="BI88" s="34">
        <f t="shared" si="29"/>
        <v>5.8083278973689919E-3</v>
      </c>
      <c r="BJ88">
        <f t="shared" si="22"/>
        <v>1</v>
      </c>
      <c r="BK88" s="35">
        <v>2</v>
      </c>
      <c r="BL88" t="s">
        <v>146</v>
      </c>
      <c r="BM88" t="s">
        <v>313</v>
      </c>
      <c r="BN88">
        <f t="shared" si="30"/>
        <v>3</v>
      </c>
      <c r="BO88" s="35">
        <f>IFERROR(INDEX(DataTab_LCR_Battery_Info!$R$4:$R$9,MATCH(BL88,DataTab_LCR_Battery_Info!$Q$4:$Q$9,0))+INDEX(DataTab_LCR_Battery_Info!$T$4:$T$5,MATCH(BM88,DataTab_LCR_Battery_Info!$S$4:$S$5,0)),"1.4")</f>
        <v>2.5</v>
      </c>
      <c r="BP88">
        <f t="shared" si="31"/>
        <v>66.666666666666671</v>
      </c>
      <c r="BQ88">
        <f t="shared" si="32"/>
        <v>0</v>
      </c>
    </row>
    <row r="89" spans="5:69" x14ac:dyDescent="0.35">
      <c r="E89" s="53" t="s">
        <v>128</v>
      </c>
      <c r="F89" s="15" t="s">
        <v>492</v>
      </c>
      <c r="G89" s="15" t="s">
        <v>493</v>
      </c>
      <c r="H89" s="15">
        <v>49.97</v>
      </c>
      <c r="I89" s="15">
        <v>49</v>
      </c>
      <c r="J89" s="15" t="s">
        <v>156</v>
      </c>
      <c r="K89" s="15" t="s">
        <v>494</v>
      </c>
      <c r="L89" s="15" t="s">
        <v>158</v>
      </c>
      <c r="M89" s="15" t="s">
        <v>134</v>
      </c>
      <c r="N89" s="15" t="s">
        <v>167</v>
      </c>
      <c r="O89" s="16">
        <v>33234</v>
      </c>
      <c r="P89" s="17" t="s">
        <v>495</v>
      </c>
      <c r="Q89" s="18">
        <v>115</v>
      </c>
      <c r="R89" s="19">
        <v>52186</v>
      </c>
      <c r="S89" s="20">
        <v>10599</v>
      </c>
      <c r="T89" s="21">
        <v>7928</v>
      </c>
      <c r="U89" s="21">
        <v>104566</v>
      </c>
      <c r="V89" s="21">
        <v>86134</v>
      </c>
      <c r="W89" s="21">
        <v>18432</v>
      </c>
      <c r="X89" s="21">
        <v>3.1496400000000001E-2</v>
      </c>
      <c r="Y89" s="21">
        <v>17.218032000000001</v>
      </c>
      <c r="Z89" s="21">
        <v>6117.0683057021997</v>
      </c>
      <c r="AA89" s="21">
        <v>3.0121071858921639E-7</v>
      </c>
      <c r="AB89" s="21">
        <v>1.6466185949543831E-4</v>
      </c>
      <c r="AC89" s="21">
        <v>5.8499591699999999E-2</v>
      </c>
      <c r="AD89" s="21">
        <v>8.1266157184640058</v>
      </c>
      <c r="AE89" s="21">
        <v>2.4478237602569643E-6</v>
      </c>
      <c r="AF89" s="21">
        <v>1.3381436556071406E-3</v>
      </c>
      <c r="AG89" s="22">
        <v>0.47540370143294647</v>
      </c>
      <c r="AH89" s="23" t="s">
        <v>161</v>
      </c>
      <c r="AI89" s="24" t="s">
        <v>138</v>
      </c>
      <c r="AJ89" s="24" t="s">
        <v>496</v>
      </c>
      <c r="AK89" s="24">
        <v>49</v>
      </c>
      <c r="AL89" s="24">
        <v>49.97</v>
      </c>
      <c r="AM89" s="24">
        <v>49.97</v>
      </c>
      <c r="AN89" s="25">
        <f t="shared" si="23"/>
        <v>2.4692479731618675E-2</v>
      </c>
      <c r="AO89" s="26">
        <v>2</v>
      </c>
      <c r="AP89" s="26"/>
      <c r="AQ89" s="36">
        <v>4</v>
      </c>
      <c r="AR89" s="26"/>
      <c r="AS89" s="28">
        <v>45.041095890410958</v>
      </c>
      <c r="AT89" s="28">
        <v>49.043835616438358</v>
      </c>
      <c r="AU89" s="35">
        <v>4</v>
      </c>
      <c r="AV89" s="29" t="s">
        <v>140</v>
      </c>
      <c r="AW89" s="30" t="s">
        <v>437</v>
      </c>
      <c r="AX89" s="30" t="s">
        <v>497</v>
      </c>
      <c r="AY89" s="30" t="s">
        <v>140</v>
      </c>
      <c r="AZ89" s="30">
        <v>17</v>
      </c>
      <c r="BA89" s="35">
        <f t="shared" si="24"/>
        <v>2</v>
      </c>
      <c r="BB89" s="30">
        <f>IFERROR(INDEX(DataTab_LCR_Battery_Info!$M$3:$M$12,MATCH(AW89,DataTab_LCR_Battery_Info!$L$3:$L$12,0)),"CAISO_System")</f>
        <v>75</v>
      </c>
      <c r="BC89" s="31" t="str">
        <f t="shared" si="25"/>
        <v>High</v>
      </c>
      <c r="BD89" t="s">
        <v>171</v>
      </c>
      <c r="BE89" s="32">
        <v>1.225535820093</v>
      </c>
      <c r="BF89" s="35">
        <f t="shared" si="26"/>
        <v>3</v>
      </c>
      <c r="BG89" s="33">
        <f t="shared" si="27"/>
        <v>2.6762873112142813</v>
      </c>
      <c r="BH89">
        <f t="shared" si="28"/>
        <v>4</v>
      </c>
      <c r="BI89" s="34">
        <f t="shared" si="29"/>
        <v>6.6084170188146885E-2</v>
      </c>
      <c r="BJ89">
        <f t="shared" si="22"/>
        <v>4</v>
      </c>
      <c r="BK89" s="35">
        <v>3</v>
      </c>
      <c r="BL89" t="s">
        <v>313</v>
      </c>
      <c r="BM89" t="s">
        <v>313</v>
      </c>
      <c r="BN89">
        <f t="shared" si="30"/>
        <v>1</v>
      </c>
      <c r="BO89" s="35">
        <f>IFERROR(INDEX(DataTab_LCR_Battery_Info!$R$4:$R$9,MATCH(BL89,DataTab_LCR_Battery_Info!$Q$4:$Q$9,0))+INDEX(DataTab_LCR_Battery_Info!$T$4:$T$5,MATCH(BM89,DataTab_LCR_Battery_Info!$S$4:$S$5,0)),"1.4")</f>
        <v>1</v>
      </c>
      <c r="BP89">
        <f t="shared" si="31"/>
        <v>66.666666666666671</v>
      </c>
      <c r="BQ89">
        <f t="shared" si="32"/>
        <v>0</v>
      </c>
    </row>
    <row r="90" spans="5:69" x14ac:dyDescent="0.35">
      <c r="E90" s="53" t="s">
        <v>128</v>
      </c>
      <c r="F90" s="15" t="s">
        <v>498</v>
      </c>
      <c r="G90" s="15" t="s">
        <v>499</v>
      </c>
      <c r="H90" s="15">
        <v>22.69</v>
      </c>
      <c r="I90" s="15"/>
      <c r="J90" s="15" t="s">
        <v>156</v>
      </c>
      <c r="K90" s="15" t="s">
        <v>500</v>
      </c>
      <c r="L90" s="15" t="s">
        <v>158</v>
      </c>
      <c r="M90" s="15" t="s">
        <v>134</v>
      </c>
      <c r="N90" s="15" t="s">
        <v>167</v>
      </c>
      <c r="O90" s="16">
        <v>38959</v>
      </c>
      <c r="P90" s="17" t="s">
        <v>501</v>
      </c>
      <c r="Q90" s="18">
        <v>230</v>
      </c>
      <c r="R90" s="19">
        <v>10156</v>
      </c>
      <c r="S90" s="20">
        <v>5887</v>
      </c>
      <c r="T90" s="21">
        <v>21636</v>
      </c>
      <c r="U90" s="21">
        <v>117540</v>
      </c>
      <c r="V90" s="21">
        <v>57438</v>
      </c>
      <c r="W90" s="21">
        <v>60102</v>
      </c>
      <c r="X90" s="21">
        <v>1.0999999999999999E-2</v>
      </c>
      <c r="Y90" s="21">
        <v>0.17799999999999999</v>
      </c>
      <c r="Z90" s="21">
        <v>6876.0420084180005</v>
      </c>
      <c r="AA90" s="21">
        <v>9.3585162497873055E-8</v>
      </c>
      <c r="AB90" s="21">
        <v>1.5143780840564914E-6</v>
      </c>
      <c r="AC90" s="21">
        <v>5.8499591700000006E-2</v>
      </c>
      <c r="AD90" s="21">
        <v>9.7567521657890275</v>
      </c>
      <c r="AE90" s="21">
        <v>9.1308723688684102E-7</v>
      </c>
      <c r="AF90" s="21">
        <v>1.4775411651441609E-5</v>
      </c>
      <c r="AG90" s="22">
        <v>0.57076601801674887</v>
      </c>
      <c r="AH90" s="23" t="s">
        <v>137</v>
      </c>
      <c r="AI90" s="24" t="s">
        <v>209</v>
      </c>
      <c r="AJ90" s="24" t="s">
        <v>502</v>
      </c>
      <c r="AK90" s="24">
        <v>82.6</v>
      </c>
      <c r="AL90" s="24">
        <v>73.290000000000006</v>
      </c>
      <c r="AM90" s="24">
        <v>73.290000000000006</v>
      </c>
      <c r="AN90" s="25">
        <f t="shared" si="23"/>
        <v>8.1359801872920058E-3</v>
      </c>
      <c r="AO90" s="26">
        <v>1</v>
      </c>
      <c r="AP90" s="26"/>
      <c r="AQ90" s="36">
        <v>1</v>
      </c>
      <c r="AR90" s="26"/>
      <c r="AS90" s="28">
        <v>29.356164383561644</v>
      </c>
      <c r="AT90" s="28">
        <v>33.358904109589041</v>
      </c>
      <c r="AU90" s="35">
        <v>2</v>
      </c>
      <c r="AV90" s="29" t="s">
        <v>140</v>
      </c>
      <c r="AW90" s="30" t="s">
        <v>186</v>
      </c>
      <c r="AX90" s="30" t="s">
        <v>249</v>
      </c>
      <c r="AY90" s="30" t="s">
        <v>140</v>
      </c>
      <c r="AZ90" s="30">
        <v>4</v>
      </c>
      <c r="BA90" s="35">
        <f t="shared" si="24"/>
        <v>3</v>
      </c>
      <c r="BB90" s="30">
        <f>IFERROR(INDEX(DataTab_LCR_Battery_Info!$M$3:$M$12,MATCH(AW90,DataTab_LCR_Battery_Info!$L$3:$L$12,0)),"CAISO_System")</f>
        <v>793</v>
      </c>
      <c r="BC90" s="31" t="str">
        <f t="shared" si="25"/>
        <v>High</v>
      </c>
      <c r="BD90" t="s">
        <v>144</v>
      </c>
      <c r="BE90" s="32" t="s">
        <v>145</v>
      </c>
      <c r="BF90" s="35">
        <f t="shared" si="26"/>
        <v>4</v>
      </c>
      <c r="BG90" s="33">
        <f t="shared" si="27"/>
        <v>2.9550823302883219E-2</v>
      </c>
      <c r="BH90">
        <f t="shared" si="28"/>
        <v>1</v>
      </c>
      <c r="BI90" s="34">
        <f t="shared" si="29"/>
        <v>2.4042491291042479E-4</v>
      </c>
      <c r="BJ90">
        <f t="shared" si="22"/>
        <v>1</v>
      </c>
      <c r="BK90" s="35">
        <v>1</v>
      </c>
      <c r="BL90" t="s">
        <v>146</v>
      </c>
      <c r="BM90" t="s">
        <v>147</v>
      </c>
      <c r="BN90">
        <f t="shared" si="30"/>
        <v>4</v>
      </c>
      <c r="BO90" s="35">
        <f>IFERROR(INDEX(DataTab_LCR_Battery_Info!$R$4:$R$9,MATCH(BL90,DataTab_LCR_Battery_Info!$Q$4:$Q$9,0))+INDEX(DataTab_LCR_Battery_Info!$T$4:$T$5,MATCH(BM90,DataTab_LCR_Battery_Info!$S$4:$S$5,0)),"1.4")</f>
        <v>4</v>
      </c>
      <c r="BP90">
        <f t="shared" si="31"/>
        <v>65.625</v>
      </c>
      <c r="BQ90">
        <f t="shared" si="32"/>
        <v>0</v>
      </c>
    </row>
    <row r="91" spans="5:69" x14ac:dyDescent="0.35">
      <c r="E91" s="53" t="s">
        <v>128</v>
      </c>
      <c r="F91" s="15" t="s">
        <v>503</v>
      </c>
      <c r="G91" s="15" t="s">
        <v>504</v>
      </c>
      <c r="H91" s="15">
        <v>47.3</v>
      </c>
      <c r="I91" s="15">
        <v>59</v>
      </c>
      <c r="J91" s="15" t="s">
        <v>131</v>
      </c>
      <c r="K91" s="15" t="s">
        <v>281</v>
      </c>
      <c r="L91" s="15" t="s">
        <v>158</v>
      </c>
      <c r="M91" s="15" t="s">
        <v>134</v>
      </c>
      <c r="N91" s="15" t="s">
        <v>135</v>
      </c>
      <c r="O91" s="16">
        <v>39345</v>
      </c>
      <c r="P91" s="17" t="s">
        <v>505</v>
      </c>
      <c r="Q91" s="18">
        <v>230</v>
      </c>
      <c r="R91" s="19">
        <v>56475</v>
      </c>
      <c r="S91" s="20">
        <v>14862</v>
      </c>
      <c r="T91" s="21">
        <v>0</v>
      </c>
      <c r="U91" s="21">
        <v>180806</v>
      </c>
      <c r="V91" s="21">
        <v>180806</v>
      </c>
      <c r="W91" s="21">
        <v>0</v>
      </c>
      <c r="X91" s="21">
        <v>5.2999999999999999E-2</v>
      </c>
      <c r="Y91" s="21">
        <v>0.80800000000000005</v>
      </c>
      <c r="Z91" s="21">
        <v>10577.077176910199</v>
      </c>
      <c r="AA91" s="21">
        <v>2.9313186509297258E-7</v>
      </c>
      <c r="AB91" s="21">
        <v>4.4688782451909783E-6</v>
      </c>
      <c r="AC91" s="21">
        <v>5.8499591699999999E-2</v>
      </c>
      <c r="AD91" s="21">
        <v>12.165657381240749</v>
      </c>
      <c r="AE91" s="21">
        <v>3.5661418382451893E-6</v>
      </c>
      <c r="AF91" s="21">
        <v>5.4366841609473831E-5</v>
      </c>
      <c r="AG91" s="22">
        <v>0.71168598956467499</v>
      </c>
      <c r="AH91" s="23" t="s">
        <v>161</v>
      </c>
      <c r="AI91" s="24" t="s">
        <v>138</v>
      </c>
      <c r="AJ91" s="24" t="s">
        <v>504</v>
      </c>
      <c r="AK91" s="24">
        <v>59.8</v>
      </c>
      <c r="AL91" s="24">
        <v>47.11</v>
      </c>
      <c r="AM91" s="24">
        <v>47.11</v>
      </c>
      <c r="AN91" s="25">
        <f t="shared" si="23"/>
        <v>2.8370825124845376E-2</v>
      </c>
      <c r="AO91" s="26">
        <v>2</v>
      </c>
      <c r="AP91" s="26"/>
      <c r="AQ91" s="36">
        <v>3</v>
      </c>
      <c r="AR91" s="26"/>
      <c r="AS91" s="28">
        <v>28.298630136986301</v>
      </c>
      <c r="AT91" s="28">
        <v>32.301369863013697</v>
      </c>
      <c r="AU91" s="35">
        <v>2</v>
      </c>
      <c r="AV91" s="29" t="s">
        <v>140</v>
      </c>
      <c r="AW91" s="30" t="s">
        <v>193</v>
      </c>
      <c r="AX91" s="30" t="s">
        <v>244</v>
      </c>
      <c r="AY91" s="30" t="s">
        <v>140</v>
      </c>
      <c r="AZ91" s="30">
        <v>18</v>
      </c>
      <c r="BA91" s="35">
        <f t="shared" si="24"/>
        <v>2</v>
      </c>
      <c r="BB91" s="30">
        <f>IFERROR(INDEX(DataTab_LCR_Battery_Info!$M$3:$M$12,MATCH(AW91,DataTab_LCR_Battery_Info!$L$3:$L$12,0)),"CAISO_System")</f>
        <v>1141</v>
      </c>
      <c r="BC91" s="31" t="str">
        <f t="shared" si="25"/>
        <v>High</v>
      </c>
      <c r="BD91" t="s">
        <v>144</v>
      </c>
      <c r="BE91" s="32" t="s">
        <v>145</v>
      </c>
      <c r="BF91" s="35">
        <f t="shared" si="26"/>
        <v>4</v>
      </c>
      <c r="BG91" s="33">
        <f t="shared" si="27"/>
        <v>0.10873368321894766</v>
      </c>
      <c r="BH91">
        <f t="shared" si="28"/>
        <v>2</v>
      </c>
      <c r="BI91" s="34">
        <f t="shared" si="29"/>
        <v>3.0848643117850983E-3</v>
      </c>
      <c r="BJ91">
        <f t="shared" si="22"/>
        <v>1</v>
      </c>
      <c r="BK91" s="35">
        <v>1</v>
      </c>
      <c r="BL91" t="s">
        <v>146</v>
      </c>
      <c r="BM91" t="s">
        <v>147</v>
      </c>
      <c r="BN91">
        <f t="shared" si="30"/>
        <v>4</v>
      </c>
      <c r="BO91" s="35">
        <f>IFERROR(INDEX(DataTab_LCR_Battery_Info!$R$4:$R$9,MATCH(BL91,DataTab_LCR_Battery_Info!$Q$4:$Q$9,0))+INDEX(DataTab_LCR_Battery_Info!$T$4:$T$5,MATCH(BM91,DataTab_LCR_Battery_Info!$S$4:$S$5,0)),"1.4")</f>
        <v>4</v>
      </c>
      <c r="BP91">
        <f t="shared" si="31"/>
        <v>65.625</v>
      </c>
      <c r="BQ91">
        <f t="shared" si="32"/>
        <v>0</v>
      </c>
    </row>
    <row r="92" spans="5:69" x14ac:dyDescent="0.35">
      <c r="E92" s="53" t="s">
        <v>128</v>
      </c>
      <c r="F92" s="15" t="s">
        <v>506</v>
      </c>
      <c r="G92" s="15" t="s">
        <v>507</v>
      </c>
      <c r="H92" s="15">
        <v>44</v>
      </c>
      <c r="I92" s="15">
        <v>44</v>
      </c>
      <c r="J92" s="15" t="s">
        <v>156</v>
      </c>
      <c r="K92" s="15" t="s">
        <v>232</v>
      </c>
      <c r="L92" s="15" t="s">
        <v>233</v>
      </c>
      <c r="M92" s="15" t="s">
        <v>134</v>
      </c>
      <c r="N92" s="15" t="s">
        <v>167</v>
      </c>
      <c r="O92" s="16">
        <v>37114</v>
      </c>
      <c r="P92" s="17" t="s">
        <v>508</v>
      </c>
      <c r="Q92" s="18">
        <v>230</v>
      </c>
      <c r="R92" s="19">
        <v>56184</v>
      </c>
      <c r="S92" s="20">
        <v>13845</v>
      </c>
      <c r="T92" s="21">
        <v>0</v>
      </c>
      <c r="U92" s="21">
        <v>142989</v>
      </c>
      <c r="V92" s="21">
        <v>142989</v>
      </c>
      <c r="W92" s="21">
        <v>0</v>
      </c>
      <c r="X92" s="21">
        <v>4.2055799999999997E-2</v>
      </c>
      <c r="Y92" s="21">
        <v>194.01742400000001</v>
      </c>
      <c r="Z92" s="21">
        <v>8364.7981175912992</v>
      </c>
      <c r="AA92" s="21">
        <v>2.9411912804481461E-7</v>
      </c>
      <c r="AB92" s="21">
        <v>1.3568695773800781E-3</v>
      </c>
      <c r="AC92" s="21">
        <v>5.8499591699999992E-2</v>
      </c>
      <c r="AD92" s="21">
        <v>10.327843986998916</v>
      </c>
      <c r="AE92" s="21">
        <v>3.0376164680390029E-6</v>
      </c>
      <c r="AF92" s="21">
        <v>1.40135373058866E-2</v>
      </c>
      <c r="AG92" s="22">
        <v>0.60417465638073664</v>
      </c>
      <c r="AH92" s="23" t="s">
        <v>235</v>
      </c>
      <c r="AI92" s="24" t="s">
        <v>236</v>
      </c>
      <c r="AJ92" s="24" t="s">
        <v>509</v>
      </c>
      <c r="AK92" s="24">
        <v>46.399999999999984</v>
      </c>
      <c r="AL92" s="24">
        <v>44</v>
      </c>
      <c r="AM92" s="24">
        <v>44</v>
      </c>
      <c r="AN92" s="25">
        <f t="shared" si="23"/>
        <v>3.406205715635334E-2</v>
      </c>
      <c r="AO92" s="26">
        <v>2</v>
      </c>
      <c r="AP92" s="26"/>
      <c r="AQ92" s="36">
        <v>2</v>
      </c>
      <c r="AR92" s="26"/>
      <c r="AS92" s="28">
        <v>34.410958904109592</v>
      </c>
      <c r="AT92" s="28">
        <v>38.413698630136984</v>
      </c>
      <c r="AU92" s="35">
        <v>3</v>
      </c>
      <c r="AV92" s="29" t="s">
        <v>142</v>
      </c>
      <c r="AW92" s="30" t="s">
        <v>163</v>
      </c>
      <c r="AX92" s="30" t="s">
        <v>163</v>
      </c>
      <c r="AY92" s="30" t="s">
        <v>142</v>
      </c>
      <c r="AZ92" s="30" t="s">
        <v>143</v>
      </c>
      <c r="BA92" s="35">
        <f t="shared" si="24"/>
        <v>4</v>
      </c>
      <c r="BB92" s="30" t="str">
        <f>IFERROR(INDEX(DataTab_LCR_Battery_Info!$M$3:$M$12,MATCH(AW92,DataTab_LCR_Battery_Info!$L$3:$L$12,0)),"CAISO_System")</f>
        <v>CAISO_System</v>
      </c>
      <c r="BC92" s="31" t="str">
        <f t="shared" si="25"/>
        <v>High</v>
      </c>
      <c r="BD92" t="s">
        <v>443</v>
      </c>
      <c r="BE92" s="32">
        <v>39.270524499179999</v>
      </c>
      <c r="BF92" s="35">
        <f t="shared" si="26"/>
        <v>1</v>
      </c>
      <c r="BG92" s="33">
        <f t="shared" si="27"/>
        <v>28.027074611773202</v>
      </c>
      <c r="BH92">
        <f t="shared" si="28"/>
        <v>4</v>
      </c>
      <c r="BI92" s="34">
        <f t="shared" si="29"/>
        <v>0.95465981735159844</v>
      </c>
      <c r="BJ92">
        <f t="shared" si="22"/>
        <v>4</v>
      </c>
      <c r="BK92" s="35">
        <v>4</v>
      </c>
      <c r="BL92" t="s">
        <v>313</v>
      </c>
      <c r="BM92" t="s">
        <v>313</v>
      </c>
      <c r="BN92">
        <f t="shared" si="30"/>
        <v>1</v>
      </c>
      <c r="BO92" s="35">
        <f>IFERROR(INDEX(DataTab_LCR_Battery_Info!$R$4:$R$9,MATCH(BL92,DataTab_LCR_Battery_Info!$Q$4:$Q$9,0))+INDEX(DataTab_LCR_Battery_Info!$T$4:$T$5,MATCH(BM92,DataTab_LCR_Battery_Info!$S$4:$S$5,0)),"1.4")</f>
        <v>1</v>
      </c>
      <c r="BP92">
        <f t="shared" si="31"/>
        <v>65.625</v>
      </c>
      <c r="BQ92">
        <f t="shared" si="32"/>
        <v>0</v>
      </c>
    </row>
    <row r="93" spans="5:69" x14ac:dyDescent="0.35">
      <c r="F93" s="15" t="s">
        <v>510</v>
      </c>
      <c r="G93" s="15" t="s">
        <v>511</v>
      </c>
      <c r="H93" s="15">
        <v>36</v>
      </c>
      <c r="I93" s="15"/>
      <c r="J93" s="15" t="s">
        <v>131</v>
      </c>
      <c r="K93" s="15" t="s">
        <v>205</v>
      </c>
      <c r="L93" s="15" t="s">
        <v>133</v>
      </c>
      <c r="M93" s="15" t="s">
        <v>134</v>
      </c>
      <c r="N93" s="15" t="s">
        <v>135</v>
      </c>
      <c r="O93" s="16">
        <v>37420</v>
      </c>
      <c r="P93" s="17" t="s">
        <v>191</v>
      </c>
      <c r="Q93" s="18">
        <v>230</v>
      </c>
      <c r="R93" s="19">
        <v>56144</v>
      </c>
      <c r="S93" s="20">
        <v>465</v>
      </c>
      <c r="T93" s="21">
        <v>0</v>
      </c>
      <c r="U93" s="21">
        <v>6529</v>
      </c>
      <c r="V93" s="21">
        <v>6529</v>
      </c>
      <c r="W93" s="21">
        <v>0</v>
      </c>
      <c r="X93" s="21">
        <v>1.8813E-3</v>
      </c>
      <c r="Y93" s="21">
        <v>1.0284439999999999</v>
      </c>
      <c r="Z93" s="21">
        <v>381.94383420930001</v>
      </c>
      <c r="AA93" s="21">
        <v>2.8814519834584164E-7</v>
      </c>
      <c r="AB93" s="21">
        <v>1.5751937509572676E-4</v>
      </c>
      <c r="AC93" s="21">
        <v>5.8499591699999999E-2</v>
      </c>
      <c r="AD93" s="21">
        <v>14.040860215053764</v>
      </c>
      <c r="AE93" s="21">
        <v>4.0458064516129038E-6</v>
      </c>
      <c r="AF93" s="21">
        <v>2.2117075268817204E-3</v>
      </c>
      <c r="AG93" s="22">
        <v>0.82138458969741934</v>
      </c>
      <c r="AH93" s="23" t="s">
        <v>137</v>
      </c>
      <c r="AI93" s="24" t="s">
        <v>138</v>
      </c>
      <c r="AJ93" s="24" t="s">
        <v>512</v>
      </c>
      <c r="AK93" s="24">
        <v>40</v>
      </c>
      <c r="AL93" s="24">
        <v>36</v>
      </c>
      <c r="AM93" s="24">
        <v>36</v>
      </c>
      <c r="AN93" s="25">
        <f t="shared" si="23"/>
        <v>1.3270547945205479E-3</v>
      </c>
      <c r="AO93" s="26">
        <v>1</v>
      </c>
      <c r="AP93" s="26"/>
      <c r="AQ93" s="36">
        <v>4</v>
      </c>
      <c r="AR93" s="26"/>
      <c r="AS93" s="28">
        <v>33.57260273972603</v>
      </c>
      <c r="AT93" s="28">
        <v>37.575342465753423</v>
      </c>
      <c r="AU93" s="35">
        <v>3</v>
      </c>
      <c r="AV93" s="29" t="s">
        <v>140</v>
      </c>
      <c r="AW93" s="30" t="s">
        <v>193</v>
      </c>
      <c r="AX93" s="30" t="s">
        <v>194</v>
      </c>
      <c r="AY93" s="30" t="s">
        <v>140</v>
      </c>
      <c r="AZ93" s="30">
        <v>34</v>
      </c>
      <c r="BA93" s="35">
        <f t="shared" si="24"/>
        <v>1</v>
      </c>
      <c r="BB93" s="30">
        <f>IFERROR(INDEX(DataTab_LCR_Battery_Info!$M$3:$M$12,MATCH(AW93,DataTab_LCR_Battery_Info!$L$3:$L$12,0)),"CAISO_System")</f>
        <v>1141</v>
      </c>
      <c r="BC93" s="31" t="str">
        <f t="shared" si="25"/>
        <v>High</v>
      </c>
      <c r="BD93" t="s">
        <v>171</v>
      </c>
      <c r="BE93" s="32">
        <v>0.310883984793</v>
      </c>
      <c r="BF93" s="35">
        <f t="shared" si="26"/>
        <v>3</v>
      </c>
      <c r="BG93" s="33">
        <f t="shared" si="27"/>
        <v>4.4234150537634411</v>
      </c>
      <c r="BH93">
        <f t="shared" si="28"/>
        <v>4</v>
      </c>
      <c r="BI93" s="34">
        <f t="shared" si="29"/>
        <v>5.8701141552511419E-3</v>
      </c>
      <c r="BJ93">
        <f t="shared" si="22"/>
        <v>1</v>
      </c>
      <c r="BK93" s="35">
        <v>2</v>
      </c>
      <c r="BL93" t="s">
        <v>146</v>
      </c>
      <c r="BM93" t="s">
        <v>147</v>
      </c>
      <c r="BN93">
        <f t="shared" si="30"/>
        <v>4</v>
      </c>
      <c r="BO93" s="35">
        <f>IFERROR(INDEX(DataTab_LCR_Battery_Info!$R$4:$R$9,MATCH(BL93,DataTab_LCR_Battery_Info!$Q$4:$Q$9,0))+INDEX(DataTab_LCR_Battery_Info!$T$4:$T$5,MATCH(BM93,DataTab_LCR_Battery_Info!$S$4:$S$5,0)),"1.4")</f>
        <v>4</v>
      </c>
      <c r="BP93">
        <f t="shared" si="31"/>
        <v>65.625</v>
      </c>
      <c r="BQ93">
        <f t="shared" si="32"/>
        <v>1</v>
      </c>
    </row>
    <row r="94" spans="5:69" x14ac:dyDescent="0.35">
      <c r="E94" s="53" t="s">
        <v>128</v>
      </c>
      <c r="F94" s="15" t="s">
        <v>513</v>
      </c>
      <c r="G94" s="15" t="s">
        <v>514</v>
      </c>
      <c r="H94" s="15">
        <v>114.8</v>
      </c>
      <c r="I94" s="15">
        <v>114.8</v>
      </c>
      <c r="J94" s="15" t="s">
        <v>156</v>
      </c>
      <c r="K94" s="15" t="s">
        <v>515</v>
      </c>
      <c r="L94" s="15" t="s">
        <v>133</v>
      </c>
      <c r="M94" s="15" t="s">
        <v>134</v>
      </c>
      <c r="N94" s="15" t="s">
        <v>167</v>
      </c>
      <c r="O94" s="16">
        <v>31831</v>
      </c>
      <c r="P94" s="17" t="s">
        <v>516</v>
      </c>
      <c r="Q94" s="18">
        <v>115</v>
      </c>
      <c r="R94" s="19">
        <v>10342</v>
      </c>
      <c r="S94" s="20">
        <v>673306</v>
      </c>
      <c r="T94" s="21">
        <v>1686404</v>
      </c>
      <c r="U94" s="21">
        <v>7074502</v>
      </c>
      <c r="V94" s="21">
        <v>4115901</v>
      </c>
      <c r="W94" s="21">
        <v>2958601</v>
      </c>
      <c r="X94" s="21">
        <v>2.0422766999999999</v>
      </c>
      <c r="Y94" s="21">
        <v>953.06245999999999</v>
      </c>
      <c r="Z94" s="21">
        <v>413855.478480833</v>
      </c>
      <c r="AA94" s="21">
        <v>2.8868133756976814E-7</v>
      </c>
      <c r="AB94" s="21">
        <v>1.3471795753255847E-4</v>
      </c>
      <c r="AC94" s="21">
        <v>5.8499591699999944E-2</v>
      </c>
      <c r="AD94" s="21">
        <v>6.112972407790811</v>
      </c>
      <c r="AE94" s="21">
        <v>1.7647010512081375E-6</v>
      </c>
      <c r="AF94" s="21">
        <v>8.2352715723046422E-4</v>
      </c>
      <c r="AG94" s="22">
        <v>0.35760638992912802</v>
      </c>
      <c r="AH94" s="23" t="s">
        <v>161</v>
      </c>
      <c r="AI94" s="24" t="s">
        <v>209</v>
      </c>
      <c r="AJ94" s="24" t="s">
        <v>517</v>
      </c>
      <c r="AK94" s="24">
        <v>113.5</v>
      </c>
      <c r="AL94" s="24">
        <v>11.19</v>
      </c>
      <c r="AM94" s="24">
        <v>8.61</v>
      </c>
      <c r="AN94" s="25">
        <f t="shared" si="23"/>
        <v>0.67719308832699698</v>
      </c>
      <c r="AO94" s="26">
        <v>4</v>
      </c>
      <c r="AP94" s="26"/>
      <c r="AQ94" s="36">
        <v>2</v>
      </c>
      <c r="AR94" s="26"/>
      <c r="AS94" s="28">
        <v>48.884931506849313</v>
      </c>
      <c r="AT94" s="28">
        <v>52.887671232876713</v>
      </c>
      <c r="AU94" s="35">
        <v>4</v>
      </c>
      <c r="AV94" s="29" t="s">
        <v>140</v>
      </c>
      <c r="AW94" s="30" t="s">
        <v>310</v>
      </c>
      <c r="AX94" s="30" t="s">
        <v>359</v>
      </c>
      <c r="AY94" s="30" t="s">
        <v>140</v>
      </c>
      <c r="AZ94" s="30">
        <v>10</v>
      </c>
      <c r="BA94" s="35">
        <f t="shared" si="24"/>
        <v>2</v>
      </c>
      <c r="BB94" s="30">
        <f>IFERROR(INDEX(DataTab_LCR_Battery_Info!$M$3:$M$12,MATCH(AW94,DataTab_LCR_Battery_Info!$L$3:$L$12,0)),"CAISO_System")</f>
        <v>2220</v>
      </c>
      <c r="BC94" s="31" t="str">
        <f t="shared" si="25"/>
        <v>High</v>
      </c>
      <c r="BD94" t="s">
        <v>171</v>
      </c>
      <c r="BE94" s="32">
        <v>0.48269100109500002</v>
      </c>
      <c r="BF94" s="35">
        <f t="shared" si="26"/>
        <v>3</v>
      </c>
      <c r="BG94" s="33">
        <f t="shared" si="27"/>
        <v>1.6470543144609284</v>
      </c>
      <c r="BH94">
        <f t="shared" si="28"/>
        <v>3</v>
      </c>
      <c r="BI94" s="34">
        <f t="shared" si="29"/>
        <v>1.115373797852101</v>
      </c>
      <c r="BJ94">
        <f t="shared" si="22"/>
        <v>4</v>
      </c>
      <c r="BK94" s="35">
        <v>4</v>
      </c>
      <c r="BL94" t="s">
        <v>312</v>
      </c>
      <c r="BM94" t="s">
        <v>313</v>
      </c>
      <c r="BN94">
        <f t="shared" si="30"/>
        <v>1</v>
      </c>
      <c r="BO94" s="35">
        <f>IFERROR(INDEX(DataTab_LCR_Battery_Info!$R$4:$R$9,MATCH(BL94,DataTab_LCR_Battery_Info!$Q$4:$Q$9,0))+INDEX(DataTab_LCR_Battery_Info!$T$4:$T$5,MATCH(BM94,DataTab_LCR_Battery_Info!$S$4:$S$5,0)),"1.4")</f>
        <v>1.25</v>
      </c>
      <c r="BP94">
        <f t="shared" si="31"/>
        <v>65.625</v>
      </c>
      <c r="BQ94">
        <f t="shared" si="32"/>
        <v>0</v>
      </c>
    </row>
    <row r="95" spans="5:69" x14ac:dyDescent="0.35">
      <c r="E95" s="53" t="s">
        <v>128</v>
      </c>
      <c r="F95" s="15" t="s">
        <v>518</v>
      </c>
      <c r="G95" s="15" t="s">
        <v>519</v>
      </c>
      <c r="H95" s="15">
        <v>585</v>
      </c>
      <c r="I95" s="15"/>
      <c r="J95" s="15" t="s">
        <v>156</v>
      </c>
      <c r="K95" s="15" t="s">
        <v>520</v>
      </c>
      <c r="L95" s="15" t="s">
        <v>206</v>
      </c>
      <c r="M95" s="15" t="s">
        <v>134</v>
      </c>
      <c r="N95" s="15" t="s">
        <v>167</v>
      </c>
      <c r="O95" s="16">
        <v>39819</v>
      </c>
      <c r="P95" s="17" t="s">
        <v>521</v>
      </c>
      <c r="Q95" s="18">
        <v>230</v>
      </c>
      <c r="R95" s="19">
        <v>56476</v>
      </c>
      <c r="S95" s="20">
        <v>2929751</v>
      </c>
      <c r="T95" s="21">
        <v>0</v>
      </c>
      <c r="U95" s="21">
        <v>21178639</v>
      </c>
      <c r="V95" s="21">
        <v>21178639</v>
      </c>
      <c r="W95" s="21">
        <v>0</v>
      </c>
      <c r="X95" s="21">
        <v>6.4689999999999994</v>
      </c>
      <c r="Y95" s="21">
        <v>68.528999999999996</v>
      </c>
      <c r="Z95" s="21">
        <v>1238941.7342616876</v>
      </c>
      <c r="AA95" s="21">
        <v>3.0544927839791781E-7</v>
      </c>
      <c r="AB95" s="21">
        <v>3.235760333796709E-6</v>
      </c>
      <c r="AC95" s="21">
        <v>5.849959169999959E-2</v>
      </c>
      <c r="AD95" s="21">
        <v>7.2288187630962497</v>
      </c>
      <c r="AE95" s="21">
        <v>2.2080374748570784E-6</v>
      </c>
      <c r="AF95" s="21">
        <v>2.3390725013832236E-5</v>
      </c>
      <c r="AG95" s="22">
        <v>0.42288294611442667</v>
      </c>
      <c r="AH95" s="23" t="s">
        <v>254</v>
      </c>
      <c r="AI95" s="24" t="s">
        <v>209</v>
      </c>
      <c r="AJ95" s="24" t="s">
        <v>522</v>
      </c>
      <c r="AK95" s="24">
        <v>619.70000000000005</v>
      </c>
      <c r="AL95" s="24">
        <v>523.12</v>
      </c>
      <c r="AM95" s="24">
        <v>533.12</v>
      </c>
      <c r="AN95" s="25">
        <f t="shared" si="23"/>
        <v>0.53969091687464033</v>
      </c>
      <c r="AO95" s="26">
        <v>4</v>
      </c>
      <c r="AP95" s="26"/>
      <c r="AQ95" s="36">
        <v>1</v>
      </c>
      <c r="AR95" s="26"/>
      <c r="AS95" s="28">
        <v>27</v>
      </c>
      <c r="AT95" s="28">
        <v>31.002739726027396</v>
      </c>
      <c r="AU95" s="35">
        <v>2</v>
      </c>
      <c r="AV95" s="29" t="s">
        <v>140</v>
      </c>
      <c r="AW95" s="30" t="s">
        <v>310</v>
      </c>
      <c r="AX95" s="30" t="s">
        <v>391</v>
      </c>
      <c r="AY95" s="30" t="s">
        <v>142</v>
      </c>
      <c r="AZ95" s="30" t="s">
        <v>143</v>
      </c>
      <c r="BA95" s="35">
        <f t="shared" si="24"/>
        <v>4</v>
      </c>
      <c r="BB95" s="30">
        <f>IFERROR(INDEX(DataTab_LCR_Battery_Info!$M$3:$M$12,MATCH(AW95,DataTab_LCR_Battery_Info!$L$3:$L$12,0)),"CAISO_System")</f>
        <v>2220</v>
      </c>
      <c r="BC95" s="31" t="str">
        <f t="shared" si="25"/>
        <v>High</v>
      </c>
      <c r="BD95" t="s">
        <v>171</v>
      </c>
      <c r="BE95" s="32">
        <v>0.80048352581100002</v>
      </c>
      <c r="BF95" s="35">
        <f t="shared" si="26"/>
        <v>3</v>
      </c>
      <c r="BG95" s="33">
        <f t="shared" si="27"/>
        <v>4.678145002766447E-2</v>
      </c>
      <c r="BH95">
        <f t="shared" si="28"/>
        <v>1</v>
      </c>
      <c r="BI95" s="34">
        <f t="shared" si="29"/>
        <v>2.5247523658155406E-2</v>
      </c>
      <c r="BJ95">
        <f t="shared" si="22"/>
        <v>3</v>
      </c>
      <c r="BK95" s="35">
        <v>3</v>
      </c>
      <c r="BL95" t="s">
        <v>312</v>
      </c>
      <c r="BM95" t="s">
        <v>313</v>
      </c>
      <c r="BN95">
        <f t="shared" si="30"/>
        <v>1</v>
      </c>
      <c r="BO95" s="35">
        <f>IFERROR(INDEX(DataTab_LCR_Battery_Info!$R$4:$R$9,MATCH(BL95,DataTab_LCR_Battery_Info!$Q$4:$Q$9,0))+INDEX(DataTab_LCR_Battery_Info!$T$4:$T$5,MATCH(BM95,DataTab_LCR_Battery_Info!$S$4:$S$5,0)),"1.4")</f>
        <v>1.25</v>
      </c>
      <c r="BP95">
        <f t="shared" si="31"/>
        <v>64.583333333333329</v>
      </c>
      <c r="BQ95">
        <f t="shared" si="32"/>
        <v>0</v>
      </c>
    </row>
    <row r="96" spans="5:69" x14ac:dyDescent="0.35">
      <c r="F96" s="15" t="s">
        <v>523</v>
      </c>
      <c r="G96" s="15" t="s">
        <v>524</v>
      </c>
      <c r="H96" s="15">
        <v>97.32</v>
      </c>
      <c r="I96" s="15">
        <v>102.5</v>
      </c>
      <c r="J96" s="15" t="s">
        <v>131</v>
      </c>
      <c r="K96" s="15" t="s">
        <v>525</v>
      </c>
      <c r="L96" s="15" t="s">
        <v>158</v>
      </c>
      <c r="M96" s="15" t="s">
        <v>134</v>
      </c>
      <c r="N96" s="15" t="s">
        <v>135</v>
      </c>
      <c r="O96" s="16">
        <v>41354</v>
      </c>
      <c r="P96" s="17" t="s">
        <v>526</v>
      </c>
      <c r="Q96" s="18">
        <v>230</v>
      </c>
      <c r="R96" s="19">
        <v>57515</v>
      </c>
      <c r="S96" s="20">
        <v>382025</v>
      </c>
      <c r="T96" s="21">
        <v>0</v>
      </c>
      <c r="U96" s="21">
        <v>3901517</v>
      </c>
      <c r="V96" s="21">
        <v>3901517</v>
      </c>
      <c r="W96" s="21">
        <v>0</v>
      </c>
      <c r="X96" s="21">
        <v>1.1319999999999999</v>
      </c>
      <c r="Y96" s="21">
        <v>20.98</v>
      </c>
      <c r="Z96" s="21">
        <v>228237.151510608</v>
      </c>
      <c r="AA96" s="21">
        <v>2.9014355185431716E-7</v>
      </c>
      <c r="AB96" s="21">
        <v>5.377395510515525E-6</v>
      </c>
      <c r="AC96" s="21">
        <v>5.849959169999977E-2</v>
      </c>
      <c r="AD96" s="21">
        <v>10.212726915777763</v>
      </c>
      <c r="AE96" s="21">
        <v>2.9631568614619459E-6</v>
      </c>
      <c r="AF96" s="21">
        <v>5.4917871867024408E-5</v>
      </c>
      <c r="AG96" s="22">
        <v>0.59744035471659707</v>
      </c>
      <c r="AH96" s="23" t="s">
        <v>161</v>
      </c>
      <c r="AI96" s="24" t="s">
        <v>138</v>
      </c>
      <c r="AJ96" s="24" t="s">
        <v>527</v>
      </c>
      <c r="AK96" s="24">
        <v>500</v>
      </c>
      <c r="AL96" s="24">
        <v>483.13</v>
      </c>
      <c r="AM96" s="24">
        <v>483.13</v>
      </c>
      <c r="AN96" s="25">
        <f t="shared" si="23"/>
        <v>8.7220319634703197E-2</v>
      </c>
      <c r="AO96" s="26">
        <v>4</v>
      </c>
      <c r="AP96" s="26"/>
      <c r="AQ96" s="36">
        <v>1</v>
      </c>
      <c r="AR96" s="26"/>
      <c r="AS96" s="28">
        <v>22.794520547945204</v>
      </c>
      <c r="AT96" s="28">
        <v>26.797260273972604</v>
      </c>
      <c r="AU96" s="35">
        <v>1</v>
      </c>
      <c r="AV96" s="29" t="s">
        <v>140</v>
      </c>
      <c r="AW96" s="30" t="s">
        <v>193</v>
      </c>
      <c r="AX96" s="30" t="s">
        <v>244</v>
      </c>
      <c r="AY96" s="30" t="s">
        <v>140</v>
      </c>
      <c r="AZ96" s="30">
        <v>12</v>
      </c>
      <c r="BA96" s="35">
        <f t="shared" si="24"/>
        <v>2</v>
      </c>
      <c r="BB96" s="30">
        <f>IFERROR(INDEX(DataTab_LCR_Battery_Info!$M$3:$M$12,MATCH(AW96,DataTab_LCR_Battery_Info!$L$3:$L$12,0)),"CAISO_System")</f>
        <v>1141</v>
      </c>
      <c r="BC96" s="31" t="str">
        <f t="shared" si="25"/>
        <v>High</v>
      </c>
      <c r="BD96" t="s">
        <v>144</v>
      </c>
      <c r="BE96" s="32" t="s">
        <v>145</v>
      </c>
      <c r="BF96" s="35">
        <f t="shared" si="26"/>
        <v>4</v>
      </c>
      <c r="BG96" s="33">
        <f t="shared" si="27"/>
        <v>0.10983574373404882</v>
      </c>
      <c r="BH96">
        <f t="shared" si="28"/>
        <v>2</v>
      </c>
      <c r="BI96" s="34">
        <f t="shared" si="29"/>
        <v>9.5799086757990867E-3</v>
      </c>
      <c r="BJ96">
        <f t="shared" si="22"/>
        <v>2</v>
      </c>
      <c r="BK96" s="35">
        <v>3</v>
      </c>
      <c r="BL96" t="s">
        <v>146</v>
      </c>
      <c r="BM96" t="s">
        <v>147</v>
      </c>
      <c r="BN96">
        <f t="shared" si="30"/>
        <v>4</v>
      </c>
      <c r="BO96" s="35">
        <f>IFERROR(INDEX(DataTab_LCR_Battery_Info!$R$4:$R$9,MATCH(BL96,DataTab_LCR_Battery_Info!$Q$4:$Q$9,0))+INDEX(DataTab_LCR_Battery_Info!$T$4:$T$5,MATCH(BM96,DataTab_LCR_Battery_Info!$S$4:$S$5,0)),"1.4")</f>
        <v>4</v>
      </c>
      <c r="BP96">
        <f t="shared" si="31"/>
        <v>64.583333333333329</v>
      </c>
      <c r="BQ96">
        <f t="shared" si="32"/>
        <v>1</v>
      </c>
    </row>
    <row r="97" spans="5:69" x14ac:dyDescent="0.35">
      <c r="F97" s="15" t="s">
        <v>528</v>
      </c>
      <c r="G97" s="15" t="s">
        <v>529</v>
      </c>
      <c r="H97" s="15">
        <v>96.91</v>
      </c>
      <c r="I97" s="15">
        <v>102.5</v>
      </c>
      <c r="J97" s="15" t="s">
        <v>131</v>
      </c>
      <c r="K97" s="15" t="s">
        <v>525</v>
      </c>
      <c r="L97" s="15" t="s">
        <v>158</v>
      </c>
      <c r="M97" s="15" t="s">
        <v>134</v>
      </c>
      <c r="N97" s="15" t="s">
        <v>135</v>
      </c>
      <c r="O97" s="16">
        <v>41354</v>
      </c>
      <c r="P97" s="17" t="s">
        <v>526</v>
      </c>
      <c r="Q97" s="18">
        <v>230</v>
      </c>
      <c r="R97" s="19">
        <v>57515</v>
      </c>
      <c r="S97" s="20">
        <v>382025</v>
      </c>
      <c r="T97" s="21">
        <v>0</v>
      </c>
      <c r="U97" s="21">
        <v>3901517</v>
      </c>
      <c r="V97" s="21">
        <v>3901517</v>
      </c>
      <c r="W97" s="21">
        <v>0</v>
      </c>
      <c r="X97" s="21">
        <v>1.1319999999999999</v>
      </c>
      <c r="Y97" s="21">
        <v>20.98</v>
      </c>
      <c r="Z97" s="21">
        <v>228237.151510608</v>
      </c>
      <c r="AA97" s="21">
        <v>2.9014355185431716E-7</v>
      </c>
      <c r="AB97" s="21">
        <v>5.377395510515525E-6</v>
      </c>
      <c r="AC97" s="21">
        <v>5.849959169999977E-2</v>
      </c>
      <c r="AD97" s="21">
        <v>10.212726915777763</v>
      </c>
      <c r="AE97" s="21">
        <v>2.9631568614619459E-6</v>
      </c>
      <c r="AF97" s="21">
        <v>5.4917871867024408E-5</v>
      </c>
      <c r="AG97" s="22">
        <v>0.59744035471659707</v>
      </c>
      <c r="AH97" s="23" t="s">
        <v>161</v>
      </c>
      <c r="AI97" s="24" t="s">
        <v>138</v>
      </c>
      <c r="AJ97" s="24" t="s">
        <v>527</v>
      </c>
      <c r="AK97" s="24">
        <v>500</v>
      </c>
      <c r="AL97" s="24">
        <v>483.13</v>
      </c>
      <c r="AM97" s="24">
        <v>483.13</v>
      </c>
      <c r="AN97" s="25">
        <f t="shared" si="23"/>
        <v>8.7220319634703197E-2</v>
      </c>
      <c r="AO97" s="26">
        <v>4</v>
      </c>
      <c r="AP97" s="26"/>
      <c r="AQ97" s="36">
        <v>1</v>
      </c>
      <c r="AR97" s="26"/>
      <c r="AS97" s="28">
        <v>22.794520547945204</v>
      </c>
      <c r="AT97" s="28">
        <v>26.797260273972604</v>
      </c>
      <c r="AU97" s="35">
        <v>1</v>
      </c>
      <c r="AV97" s="29" t="s">
        <v>140</v>
      </c>
      <c r="AW97" s="30" t="s">
        <v>193</v>
      </c>
      <c r="AX97" s="30" t="s">
        <v>244</v>
      </c>
      <c r="AY97" s="30" t="s">
        <v>140</v>
      </c>
      <c r="AZ97" s="30">
        <v>12</v>
      </c>
      <c r="BA97" s="35">
        <f t="shared" si="24"/>
        <v>2</v>
      </c>
      <c r="BB97" s="30">
        <f>IFERROR(INDEX(DataTab_LCR_Battery_Info!$M$3:$M$12,MATCH(AW97,DataTab_LCR_Battery_Info!$L$3:$L$12,0)),"CAISO_System")</f>
        <v>1141</v>
      </c>
      <c r="BC97" s="31" t="str">
        <f t="shared" si="25"/>
        <v>High</v>
      </c>
      <c r="BD97" t="s">
        <v>144</v>
      </c>
      <c r="BE97" s="32" t="s">
        <v>145</v>
      </c>
      <c r="BF97" s="35">
        <f t="shared" si="26"/>
        <v>4</v>
      </c>
      <c r="BG97" s="33">
        <f t="shared" si="27"/>
        <v>0.10983574373404882</v>
      </c>
      <c r="BH97">
        <f t="shared" si="28"/>
        <v>2</v>
      </c>
      <c r="BI97" s="34">
        <f t="shared" si="29"/>
        <v>9.5799086757990867E-3</v>
      </c>
      <c r="BJ97">
        <f t="shared" si="22"/>
        <v>2</v>
      </c>
      <c r="BK97" s="35">
        <v>3</v>
      </c>
      <c r="BL97" t="s">
        <v>146</v>
      </c>
      <c r="BM97" t="s">
        <v>147</v>
      </c>
      <c r="BN97">
        <f t="shared" si="30"/>
        <v>4</v>
      </c>
      <c r="BO97" s="35">
        <f>IFERROR(INDEX(DataTab_LCR_Battery_Info!$R$4:$R$9,MATCH(BL97,DataTab_LCR_Battery_Info!$Q$4:$Q$9,0))+INDEX(DataTab_LCR_Battery_Info!$T$4:$T$5,MATCH(BM97,DataTab_LCR_Battery_Info!$S$4:$S$5,0)),"1.4")</f>
        <v>4</v>
      </c>
      <c r="BP97">
        <f t="shared" si="31"/>
        <v>64.583333333333329</v>
      </c>
      <c r="BQ97">
        <f t="shared" si="32"/>
        <v>1</v>
      </c>
    </row>
    <row r="98" spans="5:69" x14ac:dyDescent="0.35">
      <c r="F98" s="15" t="s">
        <v>530</v>
      </c>
      <c r="G98" s="15" t="s">
        <v>531</v>
      </c>
      <c r="H98" s="15">
        <v>96.65</v>
      </c>
      <c r="I98" s="15">
        <v>102.5</v>
      </c>
      <c r="J98" s="15" t="s">
        <v>131</v>
      </c>
      <c r="K98" s="15" t="s">
        <v>525</v>
      </c>
      <c r="L98" s="15" t="s">
        <v>158</v>
      </c>
      <c r="M98" s="15" t="s">
        <v>134</v>
      </c>
      <c r="N98" s="15" t="s">
        <v>135</v>
      </c>
      <c r="O98" s="16">
        <v>41354</v>
      </c>
      <c r="P98" s="17" t="s">
        <v>526</v>
      </c>
      <c r="Q98" s="18">
        <v>230</v>
      </c>
      <c r="R98" s="19">
        <v>57515</v>
      </c>
      <c r="S98" s="20">
        <v>382025</v>
      </c>
      <c r="T98" s="21">
        <v>0</v>
      </c>
      <c r="U98" s="21">
        <v>3901517</v>
      </c>
      <c r="V98" s="21">
        <v>3901517</v>
      </c>
      <c r="W98" s="21">
        <v>0</v>
      </c>
      <c r="X98" s="21">
        <v>1.1319999999999999</v>
      </c>
      <c r="Y98" s="21">
        <v>20.98</v>
      </c>
      <c r="Z98" s="21">
        <v>228237.151510608</v>
      </c>
      <c r="AA98" s="21">
        <v>2.9014355185431716E-7</v>
      </c>
      <c r="AB98" s="21">
        <v>5.377395510515525E-6</v>
      </c>
      <c r="AC98" s="21">
        <v>5.849959169999977E-2</v>
      </c>
      <c r="AD98" s="21">
        <v>10.212726915777763</v>
      </c>
      <c r="AE98" s="21">
        <v>2.9631568614619459E-6</v>
      </c>
      <c r="AF98" s="21">
        <v>5.4917871867024408E-5</v>
      </c>
      <c r="AG98" s="22">
        <v>0.59744035471659707</v>
      </c>
      <c r="AH98" s="23" t="s">
        <v>161</v>
      </c>
      <c r="AI98" s="24" t="s">
        <v>138</v>
      </c>
      <c r="AJ98" s="24" t="s">
        <v>527</v>
      </c>
      <c r="AK98" s="24">
        <v>500</v>
      </c>
      <c r="AL98" s="24">
        <v>483.13</v>
      </c>
      <c r="AM98" s="24">
        <v>483.13</v>
      </c>
      <c r="AN98" s="25">
        <f t="shared" si="23"/>
        <v>8.7220319634703197E-2</v>
      </c>
      <c r="AO98" s="26">
        <v>4</v>
      </c>
      <c r="AP98" s="26"/>
      <c r="AQ98" s="36">
        <v>1</v>
      </c>
      <c r="AR98" s="26"/>
      <c r="AS98" s="28">
        <v>22.794520547945204</v>
      </c>
      <c r="AT98" s="28">
        <v>26.797260273972604</v>
      </c>
      <c r="AU98" s="35">
        <v>1</v>
      </c>
      <c r="AV98" s="29" t="s">
        <v>140</v>
      </c>
      <c r="AW98" s="30" t="s">
        <v>193</v>
      </c>
      <c r="AX98" s="30" t="s">
        <v>244</v>
      </c>
      <c r="AY98" s="30" t="s">
        <v>140</v>
      </c>
      <c r="AZ98" s="30">
        <v>12</v>
      </c>
      <c r="BA98" s="35">
        <f t="shared" si="24"/>
        <v>2</v>
      </c>
      <c r="BB98" s="30">
        <f>IFERROR(INDEX(DataTab_LCR_Battery_Info!$M$3:$M$12,MATCH(AW98,DataTab_LCR_Battery_Info!$L$3:$L$12,0)),"CAISO_System")</f>
        <v>1141</v>
      </c>
      <c r="BC98" s="31" t="str">
        <f t="shared" si="25"/>
        <v>High</v>
      </c>
      <c r="BD98" t="s">
        <v>144</v>
      </c>
      <c r="BE98" s="32" t="s">
        <v>145</v>
      </c>
      <c r="BF98" s="35">
        <f t="shared" si="26"/>
        <v>4</v>
      </c>
      <c r="BG98" s="33">
        <f t="shared" si="27"/>
        <v>0.10983574373404882</v>
      </c>
      <c r="BH98">
        <f t="shared" si="28"/>
        <v>2</v>
      </c>
      <c r="BI98" s="34">
        <f t="shared" si="29"/>
        <v>9.5799086757990867E-3</v>
      </c>
      <c r="BJ98">
        <f t="shared" si="22"/>
        <v>2</v>
      </c>
      <c r="BK98" s="35">
        <v>3</v>
      </c>
      <c r="BL98" t="s">
        <v>146</v>
      </c>
      <c r="BM98" t="s">
        <v>147</v>
      </c>
      <c r="BN98">
        <f t="shared" si="30"/>
        <v>4</v>
      </c>
      <c r="BO98" s="35">
        <f>IFERROR(INDEX(DataTab_LCR_Battery_Info!$R$4:$R$9,MATCH(BL98,DataTab_LCR_Battery_Info!$Q$4:$Q$9,0))+INDEX(DataTab_LCR_Battery_Info!$T$4:$T$5,MATCH(BM98,DataTab_LCR_Battery_Info!$S$4:$S$5,0)),"1.4")</f>
        <v>4</v>
      </c>
      <c r="BP98">
        <f t="shared" si="31"/>
        <v>64.583333333333329</v>
      </c>
      <c r="BQ98">
        <f t="shared" si="32"/>
        <v>1</v>
      </c>
    </row>
    <row r="99" spans="5:69" x14ac:dyDescent="0.35">
      <c r="F99" s="15" t="s">
        <v>532</v>
      </c>
      <c r="G99" s="15" t="s">
        <v>533</v>
      </c>
      <c r="H99" s="15">
        <v>96.6</v>
      </c>
      <c r="I99" s="15">
        <v>102.5</v>
      </c>
      <c r="J99" s="15" t="s">
        <v>131</v>
      </c>
      <c r="K99" s="15" t="s">
        <v>525</v>
      </c>
      <c r="L99" s="15" t="s">
        <v>158</v>
      </c>
      <c r="M99" s="15" t="s">
        <v>134</v>
      </c>
      <c r="N99" s="15" t="s">
        <v>135</v>
      </c>
      <c r="O99" s="16">
        <v>41362</v>
      </c>
      <c r="P99" s="17" t="s">
        <v>526</v>
      </c>
      <c r="Q99" s="18">
        <v>230</v>
      </c>
      <c r="R99" s="19">
        <v>57515</v>
      </c>
      <c r="S99" s="20">
        <v>382025</v>
      </c>
      <c r="T99" s="21">
        <v>0</v>
      </c>
      <c r="U99" s="21">
        <v>3901517</v>
      </c>
      <c r="V99" s="21">
        <v>3901517</v>
      </c>
      <c r="W99" s="21">
        <v>0</v>
      </c>
      <c r="X99" s="21">
        <v>1.1319999999999999</v>
      </c>
      <c r="Y99" s="21">
        <v>20.98</v>
      </c>
      <c r="Z99" s="21">
        <v>228237.151510608</v>
      </c>
      <c r="AA99" s="21">
        <v>2.9014355185431716E-7</v>
      </c>
      <c r="AB99" s="21">
        <v>5.377395510515525E-6</v>
      </c>
      <c r="AC99" s="21">
        <v>5.849959169999977E-2</v>
      </c>
      <c r="AD99" s="21">
        <v>10.212726915777763</v>
      </c>
      <c r="AE99" s="21">
        <v>2.9631568614619459E-6</v>
      </c>
      <c r="AF99" s="21">
        <v>5.4917871867024408E-5</v>
      </c>
      <c r="AG99" s="22">
        <v>0.59744035471659707</v>
      </c>
      <c r="AH99" s="23" t="s">
        <v>161</v>
      </c>
      <c r="AI99" s="24" t="s">
        <v>138</v>
      </c>
      <c r="AJ99" s="24" t="s">
        <v>527</v>
      </c>
      <c r="AK99" s="24">
        <v>500</v>
      </c>
      <c r="AL99" s="24">
        <v>483.13</v>
      </c>
      <c r="AM99" s="24">
        <v>483.13</v>
      </c>
      <c r="AN99" s="25">
        <f t="shared" si="23"/>
        <v>8.7220319634703197E-2</v>
      </c>
      <c r="AO99" s="26">
        <v>4</v>
      </c>
      <c r="AP99" s="26"/>
      <c r="AQ99" s="36">
        <v>1</v>
      </c>
      <c r="AR99" s="26"/>
      <c r="AS99" s="28">
        <v>22.772602739726029</v>
      </c>
      <c r="AT99" s="28">
        <v>26.775342465753425</v>
      </c>
      <c r="AU99" s="35">
        <v>1</v>
      </c>
      <c r="AV99" s="29" t="s">
        <v>140</v>
      </c>
      <c r="AW99" s="30" t="s">
        <v>193</v>
      </c>
      <c r="AX99" s="30" t="s">
        <v>244</v>
      </c>
      <c r="AY99" s="30" t="s">
        <v>140</v>
      </c>
      <c r="AZ99" s="30">
        <v>12</v>
      </c>
      <c r="BA99" s="35">
        <f t="shared" si="24"/>
        <v>2</v>
      </c>
      <c r="BB99" s="30">
        <f>IFERROR(INDEX(DataTab_LCR_Battery_Info!$M$3:$M$12,MATCH(AW99,DataTab_LCR_Battery_Info!$L$3:$L$12,0)),"CAISO_System")</f>
        <v>1141</v>
      </c>
      <c r="BC99" s="31" t="str">
        <f t="shared" si="25"/>
        <v>High</v>
      </c>
      <c r="BD99" t="s">
        <v>144</v>
      </c>
      <c r="BE99" s="32" t="s">
        <v>145</v>
      </c>
      <c r="BF99" s="35">
        <f t="shared" si="26"/>
        <v>4</v>
      </c>
      <c r="BG99" s="33">
        <f t="shared" si="27"/>
        <v>0.10983574373404882</v>
      </c>
      <c r="BH99">
        <f t="shared" si="28"/>
        <v>2</v>
      </c>
      <c r="BI99" s="34">
        <f t="shared" si="29"/>
        <v>9.5799086757990867E-3</v>
      </c>
      <c r="BJ99">
        <f t="shared" si="22"/>
        <v>2</v>
      </c>
      <c r="BK99" s="35">
        <v>3</v>
      </c>
      <c r="BL99" t="s">
        <v>146</v>
      </c>
      <c r="BM99" t="s">
        <v>147</v>
      </c>
      <c r="BN99">
        <f t="shared" si="30"/>
        <v>4</v>
      </c>
      <c r="BO99" s="35">
        <f>IFERROR(INDEX(DataTab_LCR_Battery_Info!$R$4:$R$9,MATCH(BL99,DataTab_LCR_Battery_Info!$Q$4:$Q$9,0))+INDEX(DataTab_LCR_Battery_Info!$T$4:$T$5,MATCH(BM99,DataTab_LCR_Battery_Info!$S$4:$S$5,0)),"1.4")</f>
        <v>4</v>
      </c>
      <c r="BP99">
        <f t="shared" si="31"/>
        <v>64.583333333333329</v>
      </c>
      <c r="BQ99">
        <f t="shared" si="32"/>
        <v>1</v>
      </c>
    </row>
    <row r="100" spans="5:69" x14ac:dyDescent="0.35">
      <c r="F100" s="15" t="s">
        <v>534</v>
      </c>
      <c r="G100" s="15" t="s">
        <v>535</v>
      </c>
      <c r="H100" s="15">
        <v>96.65</v>
      </c>
      <c r="I100" s="15">
        <v>102.5</v>
      </c>
      <c r="J100" s="15" t="s">
        <v>131</v>
      </c>
      <c r="K100" s="15" t="s">
        <v>525</v>
      </c>
      <c r="L100" s="15" t="s">
        <v>158</v>
      </c>
      <c r="M100" s="15" t="s">
        <v>134</v>
      </c>
      <c r="N100" s="15" t="s">
        <v>135</v>
      </c>
      <c r="O100" s="16">
        <v>41394</v>
      </c>
      <c r="P100" s="17" t="s">
        <v>526</v>
      </c>
      <c r="Q100" s="18">
        <v>230</v>
      </c>
      <c r="R100" s="19">
        <v>57515</v>
      </c>
      <c r="S100" s="20">
        <v>382025</v>
      </c>
      <c r="T100" s="21">
        <v>0</v>
      </c>
      <c r="U100" s="21">
        <v>3901517</v>
      </c>
      <c r="V100" s="21">
        <v>3901517</v>
      </c>
      <c r="W100" s="21">
        <v>0</v>
      </c>
      <c r="X100" s="21">
        <v>1.1319999999999999</v>
      </c>
      <c r="Y100" s="21">
        <v>20.98</v>
      </c>
      <c r="Z100" s="21">
        <v>228237.151510608</v>
      </c>
      <c r="AA100" s="21">
        <v>2.9014355185431716E-7</v>
      </c>
      <c r="AB100" s="21">
        <v>5.377395510515525E-6</v>
      </c>
      <c r="AC100" s="21">
        <v>5.849959169999977E-2</v>
      </c>
      <c r="AD100" s="21">
        <v>10.212726915777763</v>
      </c>
      <c r="AE100" s="21">
        <v>2.9631568614619459E-6</v>
      </c>
      <c r="AF100" s="21">
        <v>5.4917871867024408E-5</v>
      </c>
      <c r="AG100" s="22">
        <v>0.59744035471659707</v>
      </c>
      <c r="AH100" s="23" t="s">
        <v>161</v>
      </c>
      <c r="AI100" s="24" t="s">
        <v>138</v>
      </c>
      <c r="AJ100" s="24" t="s">
        <v>527</v>
      </c>
      <c r="AK100" s="24">
        <v>500</v>
      </c>
      <c r="AL100" s="24">
        <v>483.13</v>
      </c>
      <c r="AM100" s="24">
        <v>483.13</v>
      </c>
      <c r="AN100" s="25">
        <f t="shared" si="23"/>
        <v>8.7220319634703197E-2</v>
      </c>
      <c r="AO100" s="26">
        <v>4</v>
      </c>
      <c r="AP100" s="26"/>
      <c r="AQ100" s="36">
        <v>1</v>
      </c>
      <c r="AR100" s="26"/>
      <c r="AS100" s="28">
        <v>22.684931506849313</v>
      </c>
      <c r="AT100" s="28">
        <v>26.687671232876713</v>
      </c>
      <c r="AU100" s="35">
        <v>1</v>
      </c>
      <c r="AV100" s="29" t="s">
        <v>140</v>
      </c>
      <c r="AW100" s="30" t="s">
        <v>193</v>
      </c>
      <c r="AX100" s="30" t="s">
        <v>244</v>
      </c>
      <c r="AY100" s="30" t="s">
        <v>140</v>
      </c>
      <c r="AZ100" s="30">
        <v>12</v>
      </c>
      <c r="BA100" s="35">
        <f t="shared" si="24"/>
        <v>2</v>
      </c>
      <c r="BB100" s="30">
        <f>IFERROR(INDEX(DataTab_LCR_Battery_Info!$M$3:$M$12,MATCH(AW100,DataTab_LCR_Battery_Info!$L$3:$L$12,0)),"CAISO_System")</f>
        <v>1141</v>
      </c>
      <c r="BC100" s="31" t="str">
        <f t="shared" si="25"/>
        <v>High</v>
      </c>
      <c r="BD100" t="s">
        <v>144</v>
      </c>
      <c r="BE100" s="32" t="s">
        <v>145</v>
      </c>
      <c r="BF100" s="35">
        <f t="shared" si="26"/>
        <v>4</v>
      </c>
      <c r="BG100" s="33">
        <f t="shared" si="27"/>
        <v>0.10983574373404882</v>
      </c>
      <c r="BH100">
        <f t="shared" si="28"/>
        <v>2</v>
      </c>
      <c r="BI100" s="34">
        <f t="shared" si="29"/>
        <v>9.5799086757990867E-3</v>
      </c>
      <c r="BJ100">
        <f t="shared" si="22"/>
        <v>2</v>
      </c>
      <c r="BK100" s="35">
        <v>3</v>
      </c>
      <c r="BL100" t="s">
        <v>146</v>
      </c>
      <c r="BM100" t="s">
        <v>147</v>
      </c>
      <c r="BN100">
        <f t="shared" si="30"/>
        <v>4</v>
      </c>
      <c r="BO100" s="35">
        <f>IFERROR(INDEX(DataTab_LCR_Battery_Info!$R$4:$R$9,MATCH(BL100,DataTab_LCR_Battery_Info!$Q$4:$Q$9,0))+INDEX(DataTab_LCR_Battery_Info!$T$4:$T$5,MATCH(BM100,DataTab_LCR_Battery_Info!$S$4:$S$5,0)),"1.4")</f>
        <v>4</v>
      </c>
      <c r="BP100">
        <f t="shared" si="31"/>
        <v>64.583333333333329</v>
      </c>
      <c r="BQ100">
        <f t="shared" si="32"/>
        <v>1</v>
      </c>
    </row>
    <row r="101" spans="5:69" x14ac:dyDescent="0.35">
      <c r="E101" s="53" t="s">
        <v>128</v>
      </c>
      <c r="F101" s="15" t="s">
        <v>536</v>
      </c>
      <c r="G101" s="15" t="s">
        <v>537</v>
      </c>
      <c r="H101" s="15">
        <v>47.16</v>
      </c>
      <c r="I101" s="15">
        <v>49.9</v>
      </c>
      <c r="J101" s="15" t="s">
        <v>156</v>
      </c>
      <c r="K101" s="15" t="s">
        <v>388</v>
      </c>
      <c r="L101" s="15" t="s">
        <v>158</v>
      </c>
      <c r="M101" s="15" t="s">
        <v>134</v>
      </c>
      <c r="N101" s="15" t="s">
        <v>167</v>
      </c>
      <c r="O101" s="16">
        <v>37463</v>
      </c>
      <c r="P101" s="17" t="s">
        <v>495</v>
      </c>
      <c r="Q101" s="18">
        <v>115</v>
      </c>
      <c r="R101" s="19">
        <v>55813</v>
      </c>
      <c r="S101" s="20">
        <v>32148</v>
      </c>
      <c r="T101" s="21">
        <v>0</v>
      </c>
      <c r="U101" s="21">
        <v>374248</v>
      </c>
      <c r="V101" s="21">
        <v>374248</v>
      </c>
      <c r="W101" s="21">
        <v>0</v>
      </c>
      <c r="X101" s="21">
        <v>0.1137534</v>
      </c>
      <c r="Y101" s="21">
        <v>62.185192000000001</v>
      </c>
      <c r="Z101" s="21">
        <v>21893.3551945416</v>
      </c>
      <c r="AA101" s="21">
        <v>3.0395192492678651E-7</v>
      </c>
      <c r="AB101" s="21">
        <v>1.661603856266433E-4</v>
      </c>
      <c r="AC101" s="21">
        <v>5.8499591699999999E-2</v>
      </c>
      <c r="AD101" s="21">
        <v>11.64140848575339</v>
      </c>
      <c r="AE101" s="21">
        <v>3.5384285181037698E-6</v>
      </c>
      <c r="AF101" s="21">
        <v>1.9343409232300609E-3</v>
      </c>
      <c r="AG101" s="22">
        <v>0.68101764322948855</v>
      </c>
      <c r="AH101" s="23" t="s">
        <v>137</v>
      </c>
      <c r="AI101" s="24" t="s">
        <v>138</v>
      </c>
      <c r="AJ101" s="24" t="s">
        <v>538</v>
      </c>
      <c r="AK101" s="24">
        <v>47.3</v>
      </c>
      <c r="AL101" s="24">
        <v>47.6</v>
      </c>
      <c r="AM101" s="24">
        <v>47.6</v>
      </c>
      <c r="AN101" s="25">
        <f t="shared" ref="AN101:AN132" si="33">IFERROR(S101/(AK101*8760),"Not Available")</f>
        <v>7.7586955892148632E-2</v>
      </c>
      <c r="AO101" s="26">
        <v>4</v>
      </c>
      <c r="AP101" s="26"/>
      <c r="AQ101" s="36">
        <v>3</v>
      </c>
      <c r="AR101" s="26"/>
      <c r="AS101" s="28">
        <v>33.454794520547942</v>
      </c>
      <c r="AT101" s="28">
        <v>37.457534246575342</v>
      </c>
      <c r="AU101" s="35">
        <v>3</v>
      </c>
      <c r="AV101" s="29" t="s">
        <v>140</v>
      </c>
      <c r="AW101" s="30" t="s">
        <v>437</v>
      </c>
      <c r="AX101" s="30" t="s">
        <v>497</v>
      </c>
      <c r="AY101" s="30" t="s">
        <v>140</v>
      </c>
      <c r="AZ101" s="30">
        <v>17</v>
      </c>
      <c r="BA101" s="35">
        <f t="shared" ref="BA101:BA132" si="34">IF(AZ101="No Published Factor",4,IF(AZ101&gt;_xlfn.QUARTILE.INC($AZ$5:$AZ$165,3),1,IF(AZ101&gt;_xlfn.QUARTILE.INC($AZ$5:$AZ$165,2),2,IF(AZ101&gt;_xlfn.QUARTILE.INC($AZ$5:$AZ$165,1),2,3))))</f>
        <v>2</v>
      </c>
      <c r="BB101" s="30">
        <f>IFERROR(INDEX(DataTab_LCR_Battery_Info!$M$3:$M$12,MATCH(AW101,DataTab_LCR_Battery_Info!$L$3:$L$12,0)),"CAISO_System")</f>
        <v>75</v>
      </c>
      <c r="BC101" s="31" t="str">
        <f t="shared" ref="BC101:BC132" si="35">IF(AV101="Yes",IF(BB101&gt;H101,"High","Low"),"High")</f>
        <v>High</v>
      </c>
      <c r="BD101" t="s">
        <v>171</v>
      </c>
      <c r="BE101" s="32">
        <v>1.2684201009659999</v>
      </c>
      <c r="BF101" s="35">
        <f t="shared" ref="BF101:BF132" si="36">IF(BD101="In_DAC",4,IF(BD101="DAC_Adjacent",IF(BE101&lt;5,3,2),1))</f>
        <v>3</v>
      </c>
      <c r="BG101" s="33">
        <f t="shared" ref="BG101:BG132" si="37">IFERROR(AF101*2000,"Not Available")</f>
        <v>3.8686818464601216</v>
      </c>
      <c r="BH101">
        <f t="shared" ref="BH101:BH132" si="38">IF(BG101="Not Available",2.4,IF(BG101&gt;_xlfn.QUARTILE.INC($BG$5:$BG$168,3),4,IF(BG101&gt;_xlfn.QUARTILE.INC($BG$5:$BG$168,2),3,IF(BG101&gt;_xlfn.QUARTILE.INC($BG$5:$BG$168,1),2,1))))</f>
        <v>4</v>
      </c>
      <c r="BI101" s="34">
        <f t="shared" si="29"/>
        <v>0.3001592477820576</v>
      </c>
      <c r="BJ101">
        <f t="shared" si="22"/>
        <v>4</v>
      </c>
      <c r="BK101" s="35">
        <v>4</v>
      </c>
      <c r="BL101" t="s">
        <v>313</v>
      </c>
      <c r="BM101" t="s">
        <v>313</v>
      </c>
      <c r="BN101">
        <f t="shared" ref="BN101:BN132" si="39">IF(BO101=4,4,IF(BO101&gt;2,3,IF(BO101&gt;1.3,2,1)))</f>
        <v>1</v>
      </c>
      <c r="BO101" s="35">
        <f>IFERROR(INDEX(DataTab_LCR_Battery_Info!$R$4:$R$9,MATCH(BL101,DataTab_LCR_Battery_Info!$Q$4:$Q$9,0))+INDEX(DataTab_LCR_Battery_Info!$T$4:$T$5,MATCH(BM101,DataTab_LCR_Battery_Info!$S$4:$S$5,0)),"1.4")</f>
        <v>1</v>
      </c>
      <c r="BP101">
        <f t="shared" ref="BP101:BP132" si="40">((AQ101+AU101)/8*0.25+BA101/4*0.25+SUM(BF101,BK101,BO101)/12*0.5)*100</f>
        <v>64.583333333333329</v>
      </c>
      <c r="BQ101">
        <f t="shared" si="32"/>
        <v>0</v>
      </c>
    </row>
    <row r="102" spans="5:69" x14ac:dyDescent="0.35">
      <c r="F102" s="15" t="s">
        <v>539</v>
      </c>
      <c r="G102" s="15" t="s">
        <v>540</v>
      </c>
      <c r="H102" s="15">
        <v>673.8</v>
      </c>
      <c r="I102" s="15"/>
      <c r="J102" s="15" t="s">
        <v>131</v>
      </c>
      <c r="K102" s="15" t="s">
        <v>541</v>
      </c>
      <c r="L102" s="15" t="s">
        <v>206</v>
      </c>
      <c r="M102" s="15" t="s">
        <v>134</v>
      </c>
      <c r="N102" s="15" t="s">
        <v>135</v>
      </c>
      <c r="O102" s="16">
        <v>43865</v>
      </c>
      <c r="P102" s="17" t="s">
        <v>542</v>
      </c>
      <c r="Q102" s="18">
        <v>230</v>
      </c>
      <c r="R102" s="19">
        <v>335</v>
      </c>
      <c r="S102" s="20">
        <v>319522</v>
      </c>
      <c r="T102" s="21">
        <v>0</v>
      </c>
      <c r="U102" s="21">
        <v>3685102</v>
      </c>
      <c r="V102" s="21">
        <v>3685102</v>
      </c>
      <c r="W102" s="21">
        <v>0</v>
      </c>
      <c r="X102" s="21">
        <v>1.1220000000000001</v>
      </c>
      <c r="Y102" s="21">
        <v>25.271999999999998</v>
      </c>
      <c r="Z102" s="21">
        <v>215576.96237285301</v>
      </c>
      <c r="AA102" s="21">
        <v>3.0446918429937626E-7</v>
      </c>
      <c r="AB102" s="21">
        <v>6.8578834452886239E-6</v>
      </c>
      <c r="AC102" s="21">
        <v>5.8499591699999895E-2</v>
      </c>
      <c r="AD102" s="21">
        <v>11.533171424815819</v>
      </c>
      <c r="AE102" s="21">
        <v>3.5114952960985477E-6</v>
      </c>
      <c r="AF102" s="21">
        <v>7.9093145385920218E-5</v>
      </c>
      <c r="AG102" s="22">
        <v>0.67468581935783145</v>
      </c>
      <c r="AH102" s="23" t="s">
        <v>208</v>
      </c>
      <c r="AI102" s="24" t="s">
        <v>543</v>
      </c>
      <c r="AJ102" s="24" t="s">
        <v>544</v>
      </c>
      <c r="AK102" s="24">
        <v>218</v>
      </c>
      <c r="AL102" s="24">
        <v>899.59999999999991</v>
      </c>
      <c r="AM102" s="24">
        <v>899.59999999999991</v>
      </c>
      <c r="AN102" s="25">
        <f t="shared" si="33"/>
        <v>0.1673170374094089</v>
      </c>
      <c r="AO102" s="26">
        <v>2</v>
      </c>
      <c r="AP102" s="26"/>
      <c r="AQ102" s="36">
        <v>2.5</v>
      </c>
      <c r="AR102" s="26"/>
      <c r="AS102" s="28">
        <v>15.915068493150685</v>
      </c>
      <c r="AT102" s="28">
        <v>19.917808219178081</v>
      </c>
      <c r="AU102" s="35">
        <v>1</v>
      </c>
      <c r="AV102" s="29" t="s">
        <v>140</v>
      </c>
      <c r="AW102" s="30" t="s">
        <v>193</v>
      </c>
      <c r="AX102" s="30" t="s">
        <v>244</v>
      </c>
      <c r="AY102" s="30" t="s">
        <v>140</v>
      </c>
      <c r="AZ102" s="30">
        <v>16</v>
      </c>
      <c r="BA102" s="35">
        <f t="shared" si="34"/>
        <v>2</v>
      </c>
      <c r="BB102" s="30">
        <f>IFERROR(INDEX(DataTab_LCR_Battery_Info!$M$3:$M$12,MATCH(AW102,DataTab_LCR_Battery_Info!$L$3:$L$12,0)),"CAISO_System")</f>
        <v>1141</v>
      </c>
      <c r="BC102" s="31" t="str">
        <f t="shared" si="35"/>
        <v>High</v>
      </c>
      <c r="BD102" t="s">
        <v>171</v>
      </c>
      <c r="BE102" s="32">
        <v>2.3814015483420001</v>
      </c>
      <c r="BF102" s="35">
        <f t="shared" si="36"/>
        <v>3</v>
      </c>
      <c r="BG102" s="33">
        <f t="shared" si="37"/>
        <v>0.15818629077184043</v>
      </c>
      <c r="BH102">
        <f t="shared" si="38"/>
        <v>3</v>
      </c>
      <c r="BI102" s="34" t="s">
        <v>545</v>
      </c>
      <c r="BJ102">
        <v>2.5</v>
      </c>
      <c r="BK102" s="35">
        <v>2.5</v>
      </c>
      <c r="BL102" t="s">
        <v>146</v>
      </c>
      <c r="BM102" t="s">
        <v>147</v>
      </c>
      <c r="BN102">
        <f t="shared" si="39"/>
        <v>4</v>
      </c>
      <c r="BO102" s="35">
        <f>IFERROR(INDEX(DataTab_LCR_Battery_Info!$R$4:$R$9,MATCH(BL102,DataTab_LCR_Battery_Info!$Q$4:$Q$9,0))+INDEX(DataTab_LCR_Battery_Info!$T$4:$T$5,MATCH(BM102,DataTab_LCR_Battery_Info!$S$4:$S$5,0)),"1.4")</f>
        <v>4</v>
      </c>
      <c r="BP102">
        <f t="shared" si="40"/>
        <v>63.020833333333329</v>
      </c>
      <c r="BQ102">
        <f t="shared" si="32"/>
        <v>1</v>
      </c>
    </row>
    <row r="103" spans="5:69" x14ac:dyDescent="0.35">
      <c r="F103" s="15" t="s">
        <v>546</v>
      </c>
      <c r="G103" s="15" t="s">
        <v>547</v>
      </c>
      <c r="H103" s="15">
        <v>674.7</v>
      </c>
      <c r="I103" s="15"/>
      <c r="J103" s="15" t="s">
        <v>131</v>
      </c>
      <c r="K103" s="15" t="s">
        <v>548</v>
      </c>
      <c r="L103" s="15" t="s">
        <v>206</v>
      </c>
      <c r="M103" s="15" t="s">
        <v>134</v>
      </c>
      <c r="N103" s="15" t="s">
        <v>135</v>
      </c>
      <c r="O103" s="16">
        <v>43867</v>
      </c>
      <c r="P103" s="17" t="s">
        <v>549</v>
      </c>
      <c r="Q103" s="18">
        <v>230</v>
      </c>
      <c r="R103" s="19">
        <v>315</v>
      </c>
      <c r="S103" s="20">
        <v>958300</v>
      </c>
      <c r="T103" s="21">
        <v>0</v>
      </c>
      <c r="U103" s="21">
        <v>12353001</v>
      </c>
      <c r="V103" s="21">
        <v>12353001</v>
      </c>
      <c r="W103" s="21">
        <v>0</v>
      </c>
      <c r="X103" s="21">
        <v>3.8170000000000002</v>
      </c>
      <c r="Y103" s="21">
        <v>49.844999999999999</v>
      </c>
      <c r="Z103" s="21">
        <v>722645.51476969104</v>
      </c>
      <c r="AA103" s="21">
        <v>3.0899374168268911E-7</v>
      </c>
      <c r="AB103" s="21">
        <v>4.0350518873915742E-6</v>
      </c>
      <c r="AC103" s="21">
        <v>5.8499591699999944E-2</v>
      </c>
      <c r="AD103" s="21">
        <v>12.890536366482312</v>
      </c>
      <c r="AE103" s="21">
        <v>3.9830950641761455E-6</v>
      </c>
      <c r="AF103" s="21">
        <v>5.2013983095064175E-5</v>
      </c>
      <c r="AG103" s="22">
        <v>0.75409111423321606</v>
      </c>
      <c r="AH103" s="23" t="s">
        <v>208</v>
      </c>
      <c r="AI103" s="24" t="s">
        <v>543</v>
      </c>
      <c r="AJ103" s="24" t="s">
        <v>550</v>
      </c>
      <c r="AK103" s="24">
        <v>1115</v>
      </c>
      <c r="AL103" s="24">
        <v>1840.5200000000002</v>
      </c>
      <c r="AM103" s="24">
        <v>1840.5200000000002</v>
      </c>
      <c r="AN103" s="25">
        <f t="shared" si="33"/>
        <v>9.8112087147040158E-2</v>
      </c>
      <c r="AO103" s="26">
        <v>1</v>
      </c>
      <c r="AP103" s="26"/>
      <c r="AQ103" s="36">
        <v>2.5</v>
      </c>
      <c r="AR103" s="26"/>
      <c r="AS103" s="28">
        <v>15.90958904109589</v>
      </c>
      <c r="AT103" s="28">
        <v>19.912328767123288</v>
      </c>
      <c r="AU103" s="35">
        <v>1</v>
      </c>
      <c r="AV103" s="29" t="s">
        <v>140</v>
      </c>
      <c r="AW103" s="30" t="s">
        <v>193</v>
      </c>
      <c r="AX103" s="30" t="s">
        <v>244</v>
      </c>
      <c r="AY103" s="30" t="s">
        <v>140</v>
      </c>
      <c r="AZ103" s="30">
        <v>12</v>
      </c>
      <c r="BA103" s="35">
        <f t="shared" si="34"/>
        <v>2</v>
      </c>
      <c r="BB103" s="30">
        <f>IFERROR(INDEX(DataTab_LCR_Battery_Info!$M$3:$M$12,MATCH(AW103,DataTab_LCR_Battery_Info!$L$3:$L$12,0)),"CAISO_System")</f>
        <v>1141</v>
      </c>
      <c r="BC103" s="31" t="str">
        <f t="shared" si="35"/>
        <v>High</v>
      </c>
      <c r="BD103" t="s">
        <v>171</v>
      </c>
      <c r="BE103" s="32">
        <v>3.5308438767719998</v>
      </c>
      <c r="BF103" s="35">
        <f t="shared" si="36"/>
        <v>3</v>
      </c>
      <c r="BG103" s="33">
        <f t="shared" si="37"/>
        <v>0.10402796619012836</v>
      </c>
      <c r="BH103">
        <f t="shared" si="38"/>
        <v>2</v>
      </c>
      <c r="BI103" s="34" t="s">
        <v>545</v>
      </c>
      <c r="BJ103">
        <v>2.5</v>
      </c>
      <c r="BK103" s="35">
        <v>2.5</v>
      </c>
      <c r="BL103" t="s">
        <v>146</v>
      </c>
      <c r="BM103" t="s">
        <v>147</v>
      </c>
      <c r="BN103">
        <f t="shared" si="39"/>
        <v>4</v>
      </c>
      <c r="BO103" s="35">
        <f>IFERROR(INDEX(DataTab_LCR_Battery_Info!$R$4:$R$9,MATCH(BL103,DataTab_LCR_Battery_Info!$Q$4:$Q$9,0))+INDEX(DataTab_LCR_Battery_Info!$T$4:$T$5,MATCH(BM103,DataTab_LCR_Battery_Info!$S$4:$S$5,0)),"1.4")</f>
        <v>4</v>
      </c>
      <c r="BP103">
        <f t="shared" si="40"/>
        <v>63.020833333333329</v>
      </c>
      <c r="BQ103">
        <f t="shared" si="32"/>
        <v>1</v>
      </c>
    </row>
    <row r="104" spans="5:69" x14ac:dyDescent="0.35">
      <c r="E104" s="53" t="s">
        <v>128</v>
      </c>
      <c r="F104" s="15" t="s">
        <v>551</v>
      </c>
      <c r="G104" s="15" t="s">
        <v>552</v>
      </c>
      <c r="H104" s="15">
        <v>45.3</v>
      </c>
      <c r="I104" s="15">
        <v>45.3</v>
      </c>
      <c r="J104" s="15" t="s">
        <v>131</v>
      </c>
      <c r="K104" s="15" t="s">
        <v>553</v>
      </c>
      <c r="L104" s="15" t="s">
        <v>158</v>
      </c>
      <c r="M104" s="15" t="s">
        <v>134</v>
      </c>
      <c r="N104" s="15" t="s">
        <v>135</v>
      </c>
      <c r="O104" s="16">
        <v>37153</v>
      </c>
      <c r="P104" s="17" t="s">
        <v>554</v>
      </c>
      <c r="Q104" s="18">
        <v>500</v>
      </c>
      <c r="R104" s="19">
        <v>55541</v>
      </c>
      <c r="S104" s="20">
        <v>33376</v>
      </c>
      <c r="T104" s="21">
        <v>0</v>
      </c>
      <c r="U104" s="21">
        <v>358256</v>
      </c>
      <c r="V104" s="21">
        <v>358256</v>
      </c>
      <c r="W104" s="21">
        <v>0</v>
      </c>
      <c r="X104" s="21">
        <v>0.107</v>
      </c>
      <c r="Y104" s="21">
        <v>3.9550000000000001</v>
      </c>
      <c r="Z104" s="21">
        <v>20957.8297240752</v>
      </c>
      <c r="AA104" s="21">
        <v>2.9866910812379975E-7</v>
      </c>
      <c r="AB104" s="21">
        <v>1.1039591800276897E-5</v>
      </c>
      <c r="AC104" s="21">
        <v>5.8499591699999999E-2</v>
      </c>
      <c r="AD104" s="21">
        <v>10.733940556088207</v>
      </c>
      <c r="AE104" s="21">
        <v>3.2058964525407479E-6</v>
      </c>
      <c r="AF104" s="21">
        <v>1.1849832214765101E-4</v>
      </c>
      <c r="AG104" s="22">
        <v>0.62793113986323101</v>
      </c>
      <c r="AH104" s="23" t="s">
        <v>137</v>
      </c>
      <c r="AI104" s="24" t="s">
        <v>138</v>
      </c>
      <c r="AJ104" s="24" t="s">
        <v>555</v>
      </c>
      <c r="AK104" s="24">
        <v>149.69999999999999</v>
      </c>
      <c r="AL104" s="24">
        <v>126</v>
      </c>
      <c r="AM104" s="24">
        <v>126</v>
      </c>
      <c r="AN104" s="25">
        <f t="shared" si="33"/>
        <v>2.5451206827658363E-2</v>
      </c>
      <c r="AO104" s="26">
        <v>2</v>
      </c>
      <c r="AP104" s="26"/>
      <c r="AQ104" s="36">
        <v>2</v>
      </c>
      <c r="AR104" s="26"/>
      <c r="AS104" s="28">
        <v>34.304109589041097</v>
      </c>
      <c r="AT104" s="28">
        <v>38.30684931506849</v>
      </c>
      <c r="AU104" s="35">
        <v>3</v>
      </c>
      <c r="AV104" s="29" t="s">
        <v>140</v>
      </c>
      <c r="AW104" s="30" t="s">
        <v>193</v>
      </c>
      <c r="AX104" s="30" t="s">
        <v>556</v>
      </c>
      <c r="AY104" s="30" t="s">
        <v>142</v>
      </c>
      <c r="AZ104" s="30" t="s">
        <v>143</v>
      </c>
      <c r="BA104" s="35">
        <f t="shared" si="34"/>
        <v>4</v>
      </c>
      <c r="BB104" s="30">
        <f>IFERROR(INDEX(DataTab_LCR_Battery_Info!$M$3:$M$12,MATCH(AW104,DataTab_LCR_Battery_Info!$L$3:$L$12,0)),"CAISO_System")</f>
        <v>1141</v>
      </c>
      <c r="BC104" s="31" t="str">
        <f t="shared" si="35"/>
        <v>High</v>
      </c>
      <c r="BD104" t="s">
        <v>443</v>
      </c>
      <c r="BE104" s="32">
        <v>25.286089034429999</v>
      </c>
      <c r="BF104" s="35">
        <f t="shared" si="36"/>
        <v>1</v>
      </c>
      <c r="BG104" s="33">
        <f t="shared" si="37"/>
        <v>0.23699664429530201</v>
      </c>
      <c r="BH104">
        <f t="shared" si="38"/>
        <v>3</v>
      </c>
      <c r="BI104" s="34">
        <f t="shared" ref="BI104:BI135" si="41">IFERROR(BG104*AN104,"Not Available")</f>
        <v>6.031850611420711E-3</v>
      </c>
      <c r="BJ104">
        <f t="shared" ref="BJ104:BJ122" si="42">IF(BI104="Not Available",2.4,IF(BI104&gt;_xlfn.QUARTILE.INC($BI$5:$BI$168,3),4,IF(BI104&gt;_xlfn.QUARTILE.INC($BI$5:$BI$168,2),3,IF(BI104&gt;_xlfn.QUARTILE.INC($BI$5:$BI$168,1),2,1))))</f>
        <v>2</v>
      </c>
      <c r="BK104" s="35">
        <v>2</v>
      </c>
      <c r="BL104" t="s">
        <v>365</v>
      </c>
      <c r="BM104" t="s">
        <v>313</v>
      </c>
      <c r="BN104">
        <f t="shared" si="39"/>
        <v>3</v>
      </c>
      <c r="BO104" s="35">
        <f>IFERROR(INDEX(DataTab_LCR_Battery_Info!$R$4:$R$9,MATCH(BL104,DataTab_LCR_Battery_Info!$Q$4:$Q$9,0))+INDEX(DataTab_LCR_Battery_Info!$T$4:$T$5,MATCH(BM104,DataTab_LCR_Battery_Info!$S$4:$S$5,0)),"1.4")</f>
        <v>2.25</v>
      </c>
      <c r="BP104">
        <f t="shared" si="40"/>
        <v>62.5</v>
      </c>
      <c r="BQ104">
        <f t="shared" si="32"/>
        <v>0</v>
      </c>
    </row>
    <row r="105" spans="5:69" x14ac:dyDescent="0.35">
      <c r="E105" s="53" t="s">
        <v>128</v>
      </c>
      <c r="F105" s="15" t="s">
        <v>557</v>
      </c>
      <c r="G105" s="15" t="s">
        <v>558</v>
      </c>
      <c r="H105" s="15">
        <v>45.3</v>
      </c>
      <c r="I105" s="15">
        <v>45.3</v>
      </c>
      <c r="J105" s="15" t="s">
        <v>131</v>
      </c>
      <c r="K105" s="15" t="s">
        <v>553</v>
      </c>
      <c r="L105" s="15" t="s">
        <v>158</v>
      </c>
      <c r="M105" s="15" t="s">
        <v>134</v>
      </c>
      <c r="N105" s="15" t="s">
        <v>135</v>
      </c>
      <c r="O105" s="16">
        <v>37153</v>
      </c>
      <c r="P105" s="17" t="s">
        <v>554</v>
      </c>
      <c r="Q105" s="18">
        <v>500</v>
      </c>
      <c r="R105" s="19">
        <v>55541</v>
      </c>
      <c r="S105" s="20">
        <v>33376</v>
      </c>
      <c r="T105" s="21">
        <v>0</v>
      </c>
      <c r="U105" s="21">
        <v>358256</v>
      </c>
      <c r="V105" s="21">
        <v>358256</v>
      </c>
      <c r="W105" s="21">
        <v>0</v>
      </c>
      <c r="X105" s="21">
        <v>0.107</v>
      </c>
      <c r="Y105" s="21">
        <v>3.9550000000000001</v>
      </c>
      <c r="Z105" s="21">
        <v>20957.8297240752</v>
      </c>
      <c r="AA105" s="21">
        <v>2.9866910812379975E-7</v>
      </c>
      <c r="AB105" s="21">
        <v>1.1039591800276897E-5</v>
      </c>
      <c r="AC105" s="21">
        <v>5.8499591699999999E-2</v>
      </c>
      <c r="AD105" s="21">
        <v>10.733940556088207</v>
      </c>
      <c r="AE105" s="21">
        <v>3.2058964525407479E-6</v>
      </c>
      <c r="AF105" s="21">
        <v>1.1849832214765101E-4</v>
      </c>
      <c r="AG105" s="22">
        <v>0.62793113986323101</v>
      </c>
      <c r="AH105" s="23" t="s">
        <v>137</v>
      </c>
      <c r="AI105" s="24" t="s">
        <v>138</v>
      </c>
      <c r="AJ105" s="24" t="s">
        <v>555</v>
      </c>
      <c r="AK105" s="24">
        <v>149.69999999999999</v>
      </c>
      <c r="AL105" s="24">
        <v>126</v>
      </c>
      <c r="AM105" s="24">
        <v>126</v>
      </c>
      <c r="AN105" s="25">
        <f t="shared" si="33"/>
        <v>2.5451206827658363E-2</v>
      </c>
      <c r="AO105" s="26">
        <v>2</v>
      </c>
      <c r="AP105" s="26"/>
      <c r="AQ105" s="36">
        <v>2</v>
      </c>
      <c r="AR105" s="26"/>
      <c r="AS105" s="28">
        <v>34.304109589041097</v>
      </c>
      <c r="AT105" s="28">
        <v>38.30684931506849</v>
      </c>
      <c r="AU105" s="35">
        <v>3</v>
      </c>
      <c r="AV105" s="29" t="s">
        <v>140</v>
      </c>
      <c r="AW105" s="30" t="s">
        <v>193</v>
      </c>
      <c r="AX105" s="30" t="s">
        <v>556</v>
      </c>
      <c r="AY105" s="30" t="s">
        <v>142</v>
      </c>
      <c r="AZ105" s="30" t="s">
        <v>143</v>
      </c>
      <c r="BA105" s="35">
        <f t="shared" si="34"/>
        <v>4</v>
      </c>
      <c r="BB105" s="30">
        <f>IFERROR(INDEX(DataTab_LCR_Battery_Info!$M$3:$M$12,MATCH(AW105,DataTab_LCR_Battery_Info!$L$3:$L$12,0)),"CAISO_System")</f>
        <v>1141</v>
      </c>
      <c r="BC105" s="31" t="str">
        <f t="shared" si="35"/>
        <v>High</v>
      </c>
      <c r="BD105" t="s">
        <v>443</v>
      </c>
      <c r="BE105" s="32">
        <v>25.286089034429999</v>
      </c>
      <c r="BF105" s="35">
        <f t="shared" si="36"/>
        <v>1</v>
      </c>
      <c r="BG105" s="33">
        <f t="shared" si="37"/>
        <v>0.23699664429530201</v>
      </c>
      <c r="BH105">
        <f t="shared" si="38"/>
        <v>3</v>
      </c>
      <c r="BI105" s="34">
        <f t="shared" si="41"/>
        <v>6.031850611420711E-3</v>
      </c>
      <c r="BJ105">
        <f t="shared" si="42"/>
        <v>2</v>
      </c>
      <c r="BK105" s="35">
        <v>2</v>
      </c>
      <c r="BL105" t="s">
        <v>365</v>
      </c>
      <c r="BM105" t="s">
        <v>313</v>
      </c>
      <c r="BN105">
        <f t="shared" si="39"/>
        <v>3</v>
      </c>
      <c r="BO105" s="35">
        <f>IFERROR(INDEX(DataTab_LCR_Battery_Info!$R$4:$R$9,MATCH(BL105,DataTab_LCR_Battery_Info!$Q$4:$Q$9,0))+INDEX(DataTab_LCR_Battery_Info!$T$4:$T$5,MATCH(BM105,DataTab_LCR_Battery_Info!$S$4:$S$5,0)),"1.4")</f>
        <v>2.25</v>
      </c>
      <c r="BP105">
        <f t="shared" si="40"/>
        <v>62.5</v>
      </c>
      <c r="BQ105">
        <f t="shared" si="32"/>
        <v>0</v>
      </c>
    </row>
    <row r="106" spans="5:69" x14ac:dyDescent="0.35">
      <c r="E106" s="53" t="s">
        <v>128</v>
      </c>
      <c r="F106" s="15" t="s">
        <v>559</v>
      </c>
      <c r="G106" s="15" t="s">
        <v>560</v>
      </c>
      <c r="H106" s="15">
        <v>45.3</v>
      </c>
      <c r="I106" s="15">
        <v>45.3</v>
      </c>
      <c r="J106" s="15" t="s">
        <v>131</v>
      </c>
      <c r="K106" s="15" t="s">
        <v>553</v>
      </c>
      <c r="L106" s="15" t="s">
        <v>158</v>
      </c>
      <c r="M106" s="15" t="s">
        <v>134</v>
      </c>
      <c r="N106" s="15" t="s">
        <v>135</v>
      </c>
      <c r="O106" s="16">
        <v>37153</v>
      </c>
      <c r="P106" s="17" t="s">
        <v>554</v>
      </c>
      <c r="Q106" s="18">
        <v>500</v>
      </c>
      <c r="R106" s="19">
        <v>55541</v>
      </c>
      <c r="S106" s="20">
        <v>33376</v>
      </c>
      <c r="T106" s="21">
        <v>0</v>
      </c>
      <c r="U106" s="21">
        <v>358256</v>
      </c>
      <c r="V106" s="21">
        <v>358256</v>
      </c>
      <c r="W106" s="21">
        <v>0</v>
      </c>
      <c r="X106" s="21">
        <v>0.107</v>
      </c>
      <c r="Y106" s="21">
        <v>3.9550000000000001</v>
      </c>
      <c r="Z106" s="21">
        <v>20957.8297240752</v>
      </c>
      <c r="AA106" s="21">
        <v>2.9866910812379975E-7</v>
      </c>
      <c r="AB106" s="21">
        <v>1.1039591800276897E-5</v>
      </c>
      <c r="AC106" s="21">
        <v>5.8499591699999999E-2</v>
      </c>
      <c r="AD106" s="21">
        <v>10.733940556088207</v>
      </c>
      <c r="AE106" s="21">
        <v>3.2058964525407479E-6</v>
      </c>
      <c r="AF106" s="21">
        <v>1.1849832214765101E-4</v>
      </c>
      <c r="AG106" s="22">
        <v>0.62793113986323101</v>
      </c>
      <c r="AH106" s="23" t="s">
        <v>137</v>
      </c>
      <c r="AI106" s="24" t="s">
        <v>138</v>
      </c>
      <c r="AJ106" s="24" t="s">
        <v>555</v>
      </c>
      <c r="AK106" s="24">
        <v>149.69999999999999</v>
      </c>
      <c r="AL106" s="24">
        <v>126</v>
      </c>
      <c r="AM106" s="24">
        <v>126</v>
      </c>
      <c r="AN106" s="25">
        <f t="shared" si="33"/>
        <v>2.5451206827658363E-2</v>
      </c>
      <c r="AO106" s="26">
        <v>2</v>
      </c>
      <c r="AP106" s="26"/>
      <c r="AQ106" s="36">
        <v>2</v>
      </c>
      <c r="AR106" s="26"/>
      <c r="AS106" s="28">
        <v>34.304109589041097</v>
      </c>
      <c r="AT106" s="28">
        <v>38.30684931506849</v>
      </c>
      <c r="AU106" s="35">
        <v>3</v>
      </c>
      <c r="AV106" s="29" t="s">
        <v>140</v>
      </c>
      <c r="AW106" s="30" t="s">
        <v>193</v>
      </c>
      <c r="AX106" s="30" t="s">
        <v>556</v>
      </c>
      <c r="AY106" s="30" t="s">
        <v>142</v>
      </c>
      <c r="AZ106" s="30" t="s">
        <v>143</v>
      </c>
      <c r="BA106" s="35">
        <f t="shared" si="34"/>
        <v>4</v>
      </c>
      <c r="BB106" s="30">
        <f>IFERROR(INDEX(DataTab_LCR_Battery_Info!$M$3:$M$12,MATCH(AW106,DataTab_LCR_Battery_Info!$L$3:$L$12,0)),"CAISO_System")</f>
        <v>1141</v>
      </c>
      <c r="BC106" s="31" t="str">
        <f t="shared" si="35"/>
        <v>High</v>
      </c>
      <c r="BD106" t="s">
        <v>443</v>
      </c>
      <c r="BE106" s="32">
        <v>25.286089034429999</v>
      </c>
      <c r="BF106" s="35">
        <f t="shared" si="36"/>
        <v>1</v>
      </c>
      <c r="BG106" s="33">
        <f t="shared" si="37"/>
        <v>0.23699664429530201</v>
      </c>
      <c r="BH106">
        <f t="shared" si="38"/>
        <v>3</v>
      </c>
      <c r="BI106" s="34">
        <f t="shared" si="41"/>
        <v>6.031850611420711E-3</v>
      </c>
      <c r="BJ106">
        <f t="shared" si="42"/>
        <v>2</v>
      </c>
      <c r="BK106" s="35">
        <v>2</v>
      </c>
      <c r="BL106" t="s">
        <v>365</v>
      </c>
      <c r="BM106" t="s">
        <v>313</v>
      </c>
      <c r="BN106">
        <f t="shared" si="39"/>
        <v>3</v>
      </c>
      <c r="BO106" s="35">
        <f>IFERROR(INDEX(DataTab_LCR_Battery_Info!$R$4:$R$9,MATCH(BL106,DataTab_LCR_Battery_Info!$Q$4:$Q$9,0))+INDEX(DataTab_LCR_Battery_Info!$T$4:$T$5,MATCH(BM106,DataTab_LCR_Battery_Info!$S$4:$S$5,0)),"1.4")</f>
        <v>2.25</v>
      </c>
      <c r="BP106">
        <f t="shared" si="40"/>
        <v>62.5</v>
      </c>
      <c r="BQ106">
        <f t="shared" si="32"/>
        <v>0</v>
      </c>
    </row>
    <row r="107" spans="5:69" x14ac:dyDescent="0.35">
      <c r="F107" s="15" t="s">
        <v>561</v>
      </c>
      <c r="G107" s="15" t="s">
        <v>562</v>
      </c>
      <c r="H107" s="15">
        <v>204.2</v>
      </c>
      <c r="I107" s="15">
        <v>222</v>
      </c>
      <c r="J107" s="15" t="s">
        <v>156</v>
      </c>
      <c r="K107" s="15" t="s">
        <v>563</v>
      </c>
      <c r="L107" s="15" t="s">
        <v>133</v>
      </c>
      <c r="M107" s="15" t="s">
        <v>134</v>
      </c>
      <c r="N107" s="15" t="s">
        <v>167</v>
      </c>
      <c r="O107" s="16">
        <v>41395</v>
      </c>
      <c r="P107" s="17" t="s">
        <v>521</v>
      </c>
      <c r="Q107" s="18">
        <v>230</v>
      </c>
      <c r="R107" s="19">
        <v>57267</v>
      </c>
      <c r="S107" s="20">
        <v>219407</v>
      </c>
      <c r="T107" s="21">
        <v>0</v>
      </c>
      <c r="U107" s="21">
        <v>2538590</v>
      </c>
      <c r="V107" s="21">
        <v>2538590</v>
      </c>
      <c r="W107" s="21">
        <v>0</v>
      </c>
      <c r="X107" s="21">
        <v>0.77600000000000002</v>
      </c>
      <c r="Y107" s="21">
        <v>9.1630000000000003</v>
      </c>
      <c r="Z107" s="21">
        <v>148506.47849370301</v>
      </c>
      <c r="AA107" s="21">
        <v>3.056815003604363E-7</v>
      </c>
      <c r="AB107" s="21">
        <v>3.6094840049003582E-6</v>
      </c>
      <c r="AC107" s="21">
        <v>5.8499591699999999E-2</v>
      </c>
      <c r="AD107" s="21">
        <v>11.570232490303409</v>
      </c>
      <c r="AE107" s="21">
        <v>3.5368060271550135E-6</v>
      </c>
      <c r="AF107" s="21">
        <v>4.1762569106728598E-5</v>
      </c>
      <c r="AG107" s="22">
        <v>0.67685387655682361</v>
      </c>
      <c r="AH107" s="23" t="s">
        <v>137</v>
      </c>
      <c r="AI107" s="24" t="s">
        <v>138</v>
      </c>
      <c r="AJ107" s="24" t="s">
        <v>564</v>
      </c>
      <c r="AK107" s="24">
        <v>828</v>
      </c>
      <c r="AL107" s="24">
        <v>757.6</v>
      </c>
      <c r="AM107" s="24">
        <v>764.2</v>
      </c>
      <c r="AN107" s="25">
        <f t="shared" si="33"/>
        <v>3.0249349259921027E-2</v>
      </c>
      <c r="AO107" s="26">
        <v>2</v>
      </c>
      <c r="AP107" s="26"/>
      <c r="AQ107" s="36">
        <v>4</v>
      </c>
      <c r="AR107" s="26"/>
      <c r="AS107" s="28">
        <v>22.682191780821917</v>
      </c>
      <c r="AT107" s="28">
        <v>26.684931506849313</v>
      </c>
      <c r="AU107" s="35">
        <v>1</v>
      </c>
      <c r="AV107" s="29" t="s">
        <v>140</v>
      </c>
      <c r="AW107" s="30" t="s">
        <v>310</v>
      </c>
      <c r="AX107" s="30" t="s">
        <v>391</v>
      </c>
      <c r="AY107" s="30" t="s">
        <v>142</v>
      </c>
      <c r="AZ107" s="30" t="s">
        <v>143</v>
      </c>
      <c r="BA107" s="35">
        <f t="shared" si="34"/>
        <v>4</v>
      </c>
      <c r="BB107" s="30">
        <f>IFERROR(INDEX(DataTab_LCR_Battery_Info!$M$3:$M$12,MATCH(AW107,DataTab_LCR_Battery_Info!$L$3:$L$12,0)),"CAISO_System")</f>
        <v>2220</v>
      </c>
      <c r="BC107" s="31" t="str">
        <f t="shared" si="35"/>
        <v>High</v>
      </c>
      <c r="BD107" t="s">
        <v>171</v>
      </c>
      <c r="BE107" s="32">
        <v>1.122981308532</v>
      </c>
      <c r="BF107" s="35">
        <f t="shared" si="36"/>
        <v>3</v>
      </c>
      <c r="BG107" s="33">
        <f t="shared" si="37"/>
        <v>8.3525138213457195E-2</v>
      </c>
      <c r="BH107">
        <f t="shared" si="38"/>
        <v>1</v>
      </c>
      <c r="BI107" s="34">
        <f t="shared" si="41"/>
        <v>2.526581077802043E-3</v>
      </c>
      <c r="BJ107">
        <f t="shared" si="42"/>
        <v>1</v>
      </c>
      <c r="BK107" s="35">
        <v>1</v>
      </c>
      <c r="BL107" t="s">
        <v>312</v>
      </c>
      <c r="BM107" t="s">
        <v>313</v>
      </c>
      <c r="BN107">
        <f t="shared" si="39"/>
        <v>1</v>
      </c>
      <c r="BO107" s="35">
        <f>IFERROR(INDEX(DataTab_LCR_Battery_Info!$R$4:$R$9,MATCH(BL107,DataTab_LCR_Battery_Info!$Q$4:$Q$9,0))+INDEX(DataTab_LCR_Battery_Info!$T$4:$T$5,MATCH(BM107,DataTab_LCR_Battery_Info!$S$4:$S$5,0)),"1.4")</f>
        <v>1.25</v>
      </c>
      <c r="BP107">
        <f t="shared" si="40"/>
        <v>62.5</v>
      </c>
      <c r="BQ107">
        <f t="shared" si="32"/>
        <v>1</v>
      </c>
    </row>
    <row r="108" spans="5:69" x14ac:dyDescent="0.35">
      <c r="F108" s="15" t="s">
        <v>565</v>
      </c>
      <c r="G108" s="15" t="s">
        <v>566</v>
      </c>
      <c r="H108" s="15">
        <v>202.7</v>
      </c>
      <c r="I108" s="15">
        <v>222</v>
      </c>
      <c r="J108" s="15" t="s">
        <v>156</v>
      </c>
      <c r="K108" s="15" t="s">
        <v>563</v>
      </c>
      <c r="L108" s="15" t="s">
        <v>133</v>
      </c>
      <c r="M108" s="15" t="s">
        <v>134</v>
      </c>
      <c r="N108" s="15" t="s">
        <v>167</v>
      </c>
      <c r="O108" s="16">
        <v>41395</v>
      </c>
      <c r="P108" s="17" t="s">
        <v>521</v>
      </c>
      <c r="Q108" s="18">
        <v>230</v>
      </c>
      <c r="R108" s="19">
        <v>57267</v>
      </c>
      <c r="S108" s="20">
        <v>219407</v>
      </c>
      <c r="T108" s="21">
        <v>0</v>
      </c>
      <c r="U108" s="21">
        <v>2538590</v>
      </c>
      <c r="V108" s="21">
        <v>2538590</v>
      </c>
      <c r="W108" s="21">
        <v>0</v>
      </c>
      <c r="X108" s="21">
        <v>0.77600000000000002</v>
      </c>
      <c r="Y108" s="21">
        <v>9.1630000000000003</v>
      </c>
      <c r="Z108" s="21">
        <v>148506.47849370301</v>
      </c>
      <c r="AA108" s="21">
        <v>3.056815003604363E-7</v>
      </c>
      <c r="AB108" s="21">
        <v>3.6094840049003582E-6</v>
      </c>
      <c r="AC108" s="21">
        <v>5.8499591699999999E-2</v>
      </c>
      <c r="AD108" s="21">
        <v>11.570232490303409</v>
      </c>
      <c r="AE108" s="21">
        <v>3.5368060271550135E-6</v>
      </c>
      <c r="AF108" s="21">
        <v>4.1762569106728598E-5</v>
      </c>
      <c r="AG108" s="22">
        <v>0.67685387655682361</v>
      </c>
      <c r="AH108" s="23" t="s">
        <v>137</v>
      </c>
      <c r="AI108" s="24" t="s">
        <v>138</v>
      </c>
      <c r="AJ108" s="24" t="s">
        <v>564</v>
      </c>
      <c r="AK108" s="24">
        <v>828</v>
      </c>
      <c r="AL108" s="24">
        <v>757.6</v>
      </c>
      <c r="AM108" s="24">
        <v>764.2</v>
      </c>
      <c r="AN108" s="25">
        <f t="shared" si="33"/>
        <v>3.0249349259921027E-2</v>
      </c>
      <c r="AO108" s="26">
        <v>2</v>
      </c>
      <c r="AP108" s="26"/>
      <c r="AQ108" s="36">
        <v>4</v>
      </c>
      <c r="AR108" s="26"/>
      <c r="AS108" s="28">
        <v>22.682191780821917</v>
      </c>
      <c r="AT108" s="28">
        <v>26.684931506849313</v>
      </c>
      <c r="AU108" s="35">
        <v>1</v>
      </c>
      <c r="AV108" s="29" t="s">
        <v>140</v>
      </c>
      <c r="AW108" s="30" t="s">
        <v>310</v>
      </c>
      <c r="AX108" s="30" t="s">
        <v>391</v>
      </c>
      <c r="AY108" s="30" t="s">
        <v>142</v>
      </c>
      <c r="AZ108" s="30" t="s">
        <v>143</v>
      </c>
      <c r="BA108" s="35">
        <f t="shared" si="34"/>
        <v>4</v>
      </c>
      <c r="BB108" s="30">
        <f>IFERROR(INDEX(DataTab_LCR_Battery_Info!$M$3:$M$12,MATCH(AW108,DataTab_LCR_Battery_Info!$L$3:$L$12,0)),"CAISO_System")</f>
        <v>2220</v>
      </c>
      <c r="BC108" s="31" t="str">
        <f t="shared" si="35"/>
        <v>High</v>
      </c>
      <c r="BD108" t="s">
        <v>171</v>
      </c>
      <c r="BE108" s="32">
        <v>1.122981308532</v>
      </c>
      <c r="BF108" s="35">
        <f t="shared" si="36"/>
        <v>3</v>
      </c>
      <c r="BG108" s="33">
        <f t="shared" si="37"/>
        <v>8.3525138213457195E-2</v>
      </c>
      <c r="BH108">
        <f t="shared" si="38"/>
        <v>1</v>
      </c>
      <c r="BI108" s="34">
        <f t="shared" si="41"/>
        <v>2.526581077802043E-3</v>
      </c>
      <c r="BJ108">
        <f t="shared" si="42"/>
        <v>1</v>
      </c>
      <c r="BK108" s="35">
        <v>1</v>
      </c>
      <c r="BL108" t="s">
        <v>312</v>
      </c>
      <c r="BM108" t="s">
        <v>313</v>
      </c>
      <c r="BN108">
        <f t="shared" si="39"/>
        <v>1</v>
      </c>
      <c r="BO108" s="35">
        <f>IFERROR(INDEX(DataTab_LCR_Battery_Info!$R$4:$R$9,MATCH(BL108,DataTab_LCR_Battery_Info!$Q$4:$Q$9,0))+INDEX(DataTab_LCR_Battery_Info!$T$4:$T$5,MATCH(BM108,DataTab_LCR_Battery_Info!$S$4:$S$5,0)),"1.4")</f>
        <v>1.25</v>
      </c>
      <c r="BP108">
        <f t="shared" si="40"/>
        <v>62.5</v>
      </c>
      <c r="BQ108">
        <f t="shared" si="32"/>
        <v>1</v>
      </c>
    </row>
    <row r="109" spans="5:69" x14ac:dyDescent="0.35">
      <c r="F109" s="15" t="s">
        <v>567</v>
      </c>
      <c r="G109" s="15" t="s">
        <v>568</v>
      </c>
      <c r="H109" s="15">
        <v>208.96</v>
      </c>
      <c r="I109" s="15">
        <v>222</v>
      </c>
      <c r="J109" s="15" t="s">
        <v>156</v>
      </c>
      <c r="K109" s="15" t="s">
        <v>563</v>
      </c>
      <c r="L109" s="15" t="s">
        <v>133</v>
      </c>
      <c r="M109" s="15" t="s">
        <v>134</v>
      </c>
      <c r="N109" s="15" t="s">
        <v>167</v>
      </c>
      <c r="O109" s="16">
        <v>41395</v>
      </c>
      <c r="P109" s="17" t="s">
        <v>521</v>
      </c>
      <c r="Q109" s="18">
        <v>230</v>
      </c>
      <c r="R109" s="19">
        <v>57267</v>
      </c>
      <c r="S109" s="20">
        <v>219407</v>
      </c>
      <c r="T109" s="21">
        <v>0</v>
      </c>
      <c r="U109" s="21">
        <v>2538590</v>
      </c>
      <c r="V109" s="21">
        <v>2538590</v>
      </c>
      <c r="W109" s="21">
        <v>0</v>
      </c>
      <c r="X109" s="21">
        <v>0.77600000000000002</v>
      </c>
      <c r="Y109" s="21">
        <v>9.1630000000000003</v>
      </c>
      <c r="Z109" s="21">
        <v>148506.47849370301</v>
      </c>
      <c r="AA109" s="21">
        <v>3.056815003604363E-7</v>
      </c>
      <c r="AB109" s="21">
        <v>3.6094840049003582E-6</v>
      </c>
      <c r="AC109" s="21">
        <v>5.8499591699999999E-2</v>
      </c>
      <c r="AD109" s="21">
        <v>11.570232490303409</v>
      </c>
      <c r="AE109" s="21">
        <v>3.5368060271550135E-6</v>
      </c>
      <c r="AF109" s="21">
        <v>4.1762569106728598E-5</v>
      </c>
      <c r="AG109" s="22">
        <v>0.67685387655682361</v>
      </c>
      <c r="AH109" s="23" t="s">
        <v>137</v>
      </c>
      <c r="AI109" s="24" t="s">
        <v>138</v>
      </c>
      <c r="AJ109" s="24" t="s">
        <v>564</v>
      </c>
      <c r="AK109" s="24">
        <v>828</v>
      </c>
      <c r="AL109" s="24">
        <v>757.6</v>
      </c>
      <c r="AM109" s="24">
        <v>764.2</v>
      </c>
      <c r="AN109" s="25">
        <f t="shared" si="33"/>
        <v>3.0249349259921027E-2</v>
      </c>
      <c r="AO109" s="26">
        <v>2</v>
      </c>
      <c r="AP109" s="26"/>
      <c r="AQ109" s="36">
        <v>4</v>
      </c>
      <c r="AR109" s="26"/>
      <c r="AS109" s="28">
        <v>22.682191780821917</v>
      </c>
      <c r="AT109" s="28">
        <v>26.684931506849313</v>
      </c>
      <c r="AU109" s="35">
        <v>1</v>
      </c>
      <c r="AV109" s="29" t="s">
        <v>140</v>
      </c>
      <c r="AW109" s="30" t="s">
        <v>310</v>
      </c>
      <c r="AX109" s="30" t="s">
        <v>391</v>
      </c>
      <c r="AY109" s="30" t="s">
        <v>142</v>
      </c>
      <c r="AZ109" s="30" t="s">
        <v>143</v>
      </c>
      <c r="BA109" s="35">
        <f t="shared" si="34"/>
        <v>4</v>
      </c>
      <c r="BB109" s="30">
        <f>IFERROR(INDEX(DataTab_LCR_Battery_Info!$M$3:$M$12,MATCH(AW109,DataTab_LCR_Battery_Info!$L$3:$L$12,0)),"CAISO_System")</f>
        <v>2220</v>
      </c>
      <c r="BC109" s="31" t="str">
        <f t="shared" si="35"/>
        <v>High</v>
      </c>
      <c r="BD109" t="s">
        <v>171</v>
      </c>
      <c r="BE109" s="32">
        <v>1.122981308532</v>
      </c>
      <c r="BF109" s="35">
        <f t="shared" si="36"/>
        <v>3</v>
      </c>
      <c r="BG109" s="33">
        <f t="shared" si="37"/>
        <v>8.3525138213457195E-2</v>
      </c>
      <c r="BH109">
        <f t="shared" si="38"/>
        <v>1</v>
      </c>
      <c r="BI109" s="34">
        <f t="shared" si="41"/>
        <v>2.526581077802043E-3</v>
      </c>
      <c r="BJ109">
        <f t="shared" si="42"/>
        <v>1</v>
      </c>
      <c r="BK109" s="35">
        <v>1</v>
      </c>
      <c r="BL109" t="s">
        <v>312</v>
      </c>
      <c r="BM109" t="s">
        <v>313</v>
      </c>
      <c r="BN109">
        <f t="shared" si="39"/>
        <v>1</v>
      </c>
      <c r="BO109" s="35">
        <f>IFERROR(INDEX(DataTab_LCR_Battery_Info!$R$4:$R$9,MATCH(BL109,DataTab_LCR_Battery_Info!$Q$4:$Q$9,0))+INDEX(DataTab_LCR_Battery_Info!$T$4:$T$5,MATCH(BM109,DataTab_LCR_Battery_Info!$S$4:$S$5,0)),"1.4")</f>
        <v>1.25</v>
      </c>
      <c r="BP109">
        <f t="shared" si="40"/>
        <v>62.5</v>
      </c>
      <c r="BQ109">
        <f t="shared" si="32"/>
        <v>1</v>
      </c>
    </row>
    <row r="110" spans="5:69" x14ac:dyDescent="0.35">
      <c r="F110" s="15" t="s">
        <v>569</v>
      </c>
      <c r="G110" s="15" t="s">
        <v>570</v>
      </c>
      <c r="H110" s="15">
        <v>204.29</v>
      </c>
      <c r="I110" s="15">
        <v>222</v>
      </c>
      <c r="J110" s="15" t="s">
        <v>156</v>
      </c>
      <c r="K110" s="15" t="s">
        <v>563</v>
      </c>
      <c r="L110" s="15" t="s">
        <v>133</v>
      </c>
      <c r="M110" s="15" t="s">
        <v>134</v>
      </c>
      <c r="N110" s="15" t="s">
        <v>167</v>
      </c>
      <c r="O110" s="16">
        <v>41395</v>
      </c>
      <c r="P110" s="17" t="s">
        <v>521</v>
      </c>
      <c r="Q110" s="18">
        <v>230</v>
      </c>
      <c r="R110" s="19">
        <v>57267</v>
      </c>
      <c r="S110" s="20">
        <v>219407</v>
      </c>
      <c r="T110" s="21">
        <v>0</v>
      </c>
      <c r="U110" s="21">
        <v>2538590</v>
      </c>
      <c r="V110" s="21">
        <v>2538590</v>
      </c>
      <c r="W110" s="21">
        <v>0</v>
      </c>
      <c r="X110" s="21">
        <v>0.77600000000000002</v>
      </c>
      <c r="Y110" s="21">
        <v>9.1630000000000003</v>
      </c>
      <c r="Z110" s="21">
        <v>148506.47849370301</v>
      </c>
      <c r="AA110" s="21">
        <v>3.056815003604363E-7</v>
      </c>
      <c r="AB110" s="21">
        <v>3.6094840049003582E-6</v>
      </c>
      <c r="AC110" s="21">
        <v>5.8499591699999999E-2</v>
      </c>
      <c r="AD110" s="21">
        <v>11.570232490303409</v>
      </c>
      <c r="AE110" s="21">
        <v>3.5368060271550135E-6</v>
      </c>
      <c r="AF110" s="21">
        <v>4.1762569106728598E-5</v>
      </c>
      <c r="AG110" s="22">
        <v>0.67685387655682361</v>
      </c>
      <c r="AH110" s="23" t="s">
        <v>137</v>
      </c>
      <c r="AI110" s="24" t="s">
        <v>138</v>
      </c>
      <c r="AJ110" s="24" t="s">
        <v>564</v>
      </c>
      <c r="AK110" s="24">
        <v>828</v>
      </c>
      <c r="AL110" s="24">
        <v>757.6</v>
      </c>
      <c r="AM110" s="24">
        <v>764.2</v>
      </c>
      <c r="AN110" s="25">
        <f t="shared" si="33"/>
        <v>3.0249349259921027E-2</v>
      </c>
      <c r="AO110" s="26">
        <v>2</v>
      </c>
      <c r="AP110" s="26"/>
      <c r="AQ110" s="36">
        <v>4</v>
      </c>
      <c r="AR110" s="26"/>
      <c r="AS110" s="28">
        <v>22.682191780821917</v>
      </c>
      <c r="AT110" s="28">
        <v>26.684931506849313</v>
      </c>
      <c r="AU110" s="35">
        <v>1</v>
      </c>
      <c r="AV110" s="29" t="s">
        <v>140</v>
      </c>
      <c r="AW110" s="30" t="s">
        <v>310</v>
      </c>
      <c r="AX110" s="30" t="s">
        <v>391</v>
      </c>
      <c r="AY110" s="30" t="s">
        <v>142</v>
      </c>
      <c r="AZ110" s="30" t="s">
        <v>143</v>
      </c>
      <c r="BA110" s="35">
        <f t="shared" si="34"/>
        <v>4</v>
      </c>
      <c r="BB110" s="30">
        <f>IFERROR(INDEX(DataTab_LCR_Battery_Info!$M$3:$M$12,MATCH(AW110,DataTab_LCR_Battery_Info!$L$3:$L$12,0)),"CAISO_System")</f>
        <v>2220</v>
      </c>
      <c r="BC110" s="31" t="str">
        <f t="shared" si="35"/>
        <v>High</v>
      </c>
      <c r="BD110" t="s">
        <v>171</v>
      </c>
      <c r="BE110" s="32">
        <v>1.122981308532</v>
      </c>
      <c r="BF110" s="35">
        <f t="shared" si="36"/>
        <v>3</v>
      </c>
      <c r="BG110" s="33">
        <f t="shared" si="37"/>
        <v>8.3525138213457195E-2</v>
      </c>
      <c r="BH110">
        <f t="shared" si="38"/>
        <v>1</v>
      </c>
      <c r="BI110" s="34">
        <f t="shared" si="41"/>
        <v>2.526581077802043E-3</v>
      </c>
      <c r="BJ110">
        <f t="shared" si="42"/>
        <v>1</v>
      </c>
      <c r="BK110" s="35">
        <v>1</v>
      </c>
      <c r="BL110" t="s">
        <v>312</v>
      </c>
      <c r="BM110" t="s">
        <v>313</v>
      </c>
      <c r="BN110">
        <f t="shared" si="39"/>
        <v>1</v>
      </c>
      <c r="BO110" s="35">
        <f>IFERROR(INDEX(DataTab_LCR_Battery_Info!$R$4:$R$9,MATCH(BL110,DataTab_LCR_Battery_Info!$Q$4:$Q$9,0))+INDEX(DataTab_LCR_Battery_Info!$T$4:$T$5,MATCH(BM110,DataTab_LCR_Battery_Info!$S$4:$S$5,0)),"1.4")</f>
        <v>1.25</v>
      </c>
      <c r="BP110">
        <f t="shared" si="40"/>
        <v>62.5</v>
      </c>
      <c r="BQ110">
        <f t="shared" si="32"/>
        <v>1</v>
      </c>
    </row>
    <row r="111" spans="5:69" x14ac:dyDescent="0.35">
      <c r="F111" s="15" t="s">
        <v>571</v>
      </c>
      <c r="G111" s="15" t="s">
        <v>572</v>
      </c>
      <c r="H111" s="15">
        <v>494.58</v>
      </c>
      <c r="I111" s="15"/>
      <c r="J111" s="15" t="s">
        <v>131</v>
      </c>
      <c r="K111" s="15" t="s">
        <v>573</v>
      </c>
      <c r="L111" s="15" t="s">
        <v>206</v>
      </c>
      <c r="M111" s="15" t="s">
        <v>134</v>
      </c>
      <c r="N111" s="15" t="s">
        <v>135</v>
      </c>
      <c r="O111" s="16">
        <v>41078</v>
      </c>
      <c r="P111" s="17" t="s">
        <v>574</v>
      </c>
      <c r="Q111" s="18">
        <v>230</v>
      </c>
      <c r="R111" s="19">
        <v>55077</v>
      </c>
      <c r="S111" s="20">
        <v>1659922</v>
      </c>
      <c r="T111" s="21">
        <v>0</v>
      </c>
      <c r="U111" s="21">
        <v>12788899</v>
      </c>
      <c r="V111" s="21">
        <v>12788899</v>
      </c>
      <c r="W111" s="21">
        <v>0</v>
      </c>
      <c r="X111" s="21">
        <v>3.7909999999999999</v>
      </c>
      <c r="Y111" s="21">
        <v>82.528999999999996</v>
      </c>
      <c r="Z111" s="21">
        <v>748145.36979253765</v>
      </c>
      <c r="AA111" s="21">
        <v>2.964289576452203E-7</v>
      </c>
      <c r="AB111" s="21">
        <v>6.4531747416255297E-6</v>
      </c>
      <c r="AC111" s="21">
        <v>5.849959169999995E-2</v>
      </c>
      <c r="AD111" s="21">
        <v>7.7045180436189167</v>
      </c>
      <c r="AE111" s="21">
        <v>2.2838422528287472E-6</v>
      </c>
      <c r="AF111" s="21">
        <v>4.9718601235479731E-5</v>
      </c>
      <c r="AG111" s="22">
        <v>0.45071115979698906</v>
      </c>
      <c r="AH111" s="23" t="s">
        <v>254</v>
      </c>
      <c r="AI111" s="24" t="s">
        <v>209</v>
      </c>
      <c r="AJ111" s="24" t="s">
        <v>572</v>
      </c>
      <c r="AK111" s="24">
        <v>536</v>
      </c>
      <c r="AL111" s="24">
        <v>419.25</v>
      </c>
      <c r="AM111" s="24">
        <v>419.25</v>
      </c>
      <c r="AN111" s="25">
        <f t="shared" si="33"/>
        <v>0.35352390445035098</v>
      </c>
      <c r="AO111" s="26">
        <v>3</v>
      </c>
      <c r="AP111" s="26"/>
      <c r="AQ111" s="36">
        <v>3</v>
      </c>
      <c r="AR111" s="26"/>
      <c r="AS111" s="28">
        <v>23.550684931506851</v>
      </c>
      <c r="AT111" s="28">
        <v>27.553424657534247</v>
      </c>
      <c r="AU111" s="35">
        <v>1</v>
      </c>
      <c r="AV111" s="29" t="s">
        <v>142</v>
      </c>
      <c r="AW111" s="30" t="s">
        <v>163</v>
      </c>
      <c r="AX111" s="30" t="s">
        <v>163</v>
      </c>
      <c r="AY111" s="30" t="s">
        <v>142</v>
      </c>
      <c r="AZ111" s="30" t="s">
        <v>143</v>
      </c>
      <c r="BA111" s="35">
        <f t="shared" si="34"/>
        <v>4</v>
      </c>
      <c r="BB111" s="30" t="str">
        <f>IFERROR(INDEX(DataTab_LCR_Battery_Info!$M$3:$M$12,MATCH(AW111,DataTab_LCR_Battery_Info!$L$3:$L$12,0)),"CAISO_System")</f>
        <v>CAISO_System</v>
      </c>
      <c r="BC111" s="31" t="str">
        <f t="shared" si="35"/>
        <v>High</v>
      </c>
      <c r="BD111" t="s">
        <v>443</v>
      </c>
      <c r="BE111" s="32">
        <v>8229.8474417699999</v>
      </c>
      <c r="BF111" s="35">
        <f t="shared" si="36"/>
        <v>1</v>
      </c>
      <c r="BG111" s="33">
        <f t="shared" si="37"/>
        <v>9.9437202470959468E-2</v>
      </c>
      <c r="BH111">
        <f t="shared" si="38"/>
        <v>1</v>
      </c>
      <c r="BI111" s="34">
        <f t="shared" si="41"/>
        <v>3.5153428065153682E-2</v>
      </c>
      <c r="BJ111">
        <f t="shared" si="42"/>
        <v>3</v>
      </c>
      <c r="BK111" s="35">
        <v>4</v>
      </c>
      <c r="BL111" t="s">
        <v>313</v>
      </c>
      <c r="BM111" t="s">
        <v>313</v>
      </c>
      <c r="BN111">
        <f t="shared" si="39"/>
        <v>1</v>
      </c>
      <c r="BO111" s="35">
        <f>IFERROR(INDEX(DataTab_LCR_Battery_Info!$R$4:$R$9,MATCH(BL111,DataTab_LCR_Battery_Info!$Q$4:$Q$9,0))+INDEX(DataTab_LCR_Battery_Info!$T$4:$T$5,MATCH(BM111,DataTab_LCR_Battery_Info!$S$4:$S$5,0)),"1.4")</f>
        <v>1</v>
      </c>
      <c r="BP111">
        <f t="shared" si="40"/>
        <v>62.5</v>
      </c>
      <c r="BQ111">
        <f t="shared" si="32"/>
        <v>1</v>
      </c>
    </row>
    <row r="112" spans="5:69" x14ac:dyDescent="0.35">
      <c r="F112" s="15" t="s">
        <v>575</v>
      </c>
      <c r="G112" s="15" t="s">
        <v>576</v>
      </c>
      <c r="H112" s="15">
        <v>96.61</v>
      </c>
      <c r="I112" s="15"/>
      <c r="J112" s="15" t="s">
        <v>156</v>
      </c>
      <c r="K112" s="15" t="s">
        <v>577</v>
      </c>
      <c r="L112" s="15" t="s">
        <v>158</v>
      </c>
      <c r="M112" s="15" t="s">
        <v>134</v>
      </c>
      <c r="N112" s="15" t="s">
        <v>167</v>
      </c>
      <c r="O112" s="16">
        <v>38614</v>
      </c>
      <c r="P112" s="17" t="s">
        <v>578</v>
      </c>
      <c r="Q112" s="18">
        <v>115</v>
      </c>
      <c r="R112" s="19">
        <v>56239</v>
      </c>
      <c r="S112" s="20">
        <v>27660</v>
      </c>
      <c r="T112" s="21">
        <v>0</v>
      </c>
      <c r="U112" s="21">
        <v>287868</v>
      </c>
      <c r="V112" s="21">
        <v>287868</v>
      </c>
      <c r="W112" s="21">
        <v>0</v>
      </c>
      <c r="X112" s="21">
        <v>8.7999999999999995E-2</v>
      </c>
      <c r="Y112" s="21">
        <v>2.3199999999999998</v>
      </c>
      <c r="Z112" s="21">
        <v>16840.160463495598</v>
      </c>
      <c r="AA112" s="21">
        <v>3.0569566606917056E-7</v>
      </c>
      <c r="AB112" s="21">
        <v>8.059249378187224E-6</v>
      </c>
      <c r="AC112" s="21">
        <v>5.8499591699999992E-2</v>
      </c>
      <c r="AD112" s="21">
        <v>10.407375271149675</v>
      </c>
      <c r="AE112" s="21">
        <v>3.1814895155459146E-6</v>
      </c>
      <c r="AF112" s="21">
        <v>8.3875632682574116E-5</v>
      </c>
      <c r="AG112" s="22">
        <v>0.60882720403093271</v>
      </c>
      <c r="AH112" s="23" t="s">
        <v>161</v>
      </c>
      <c r="AI112" s="24" t="s">
        <v>138</v>
      </c>
      <c r="AJ112" s="24" t="s">
        <v>579</v>
      </c>
      <c r="AK112" s="24">
        <v>121</v>
      </c>
      <c r="AL112" s="24">
        <v>96</v>
      </c>
      <c r="AM112" s="24">
        <v>96</v>
      </c>
      <c r="AN112" s="25">
        <f t="shared" si="33"/>
        <v>2.6095324351862334E-2</v>
      </c>
      <c r="AO112" s="26">
        <v>2</v>
      </c>
      <c r="AP112" s="26"/>
      <c r="AQ112" s="36">
        <v>2</v>
      </c>
      <c r="AR112" s="26"/>
      <c r="AS112" s="28">
        <v>30.301369863013697</v>
      </c>
      <c r="AT112" s="28">
        <v>34.304109589041097</v>
      </c>
      <c r="AU112" s="35">
        <v>2</v>
      </c>
      <c r="AV112" s="29" t="s">
        <v>140</v>
      </c>
      <c r="AW112" s="30" t="s">
        <v>186</v>
      </c>
      <c r="AX112" s="30" t="s">
        <v>249</v>
      </c>
      <c r="AY112" s="30" t="s">
        <v>140</v>
      </c>
      <c r="AZ112" s="30">
        <v>19</v>
      </c>
      <c r="BA112" s="35">
        <f t="shared" si="34"/>
        <v>2</v>
      </c>
      <c r="BB112" s="30">
        <f>IFERROR(INDEX(DataTab_LCR_Battery_Info!$M$3:$M$12,MATCH(AW112,DataTab_LCR_Battery_Info!$L$3:$L$12,0)),"CAISO_System")</f>
        <v>793</v>
      </c>
      <c r="BC112" s="31" t="str">
        <f t="shared" si="35"/>
        <v>High</v>
      </c>
      <c r="BD112" t="s">
        <v>144</v>
      </c>
      <c r="BE112" s="32" t="s">
        <v>145</v>
      </c>
      <c r="BF112" s="35">
        <f t="shared" si="36"/>
        <v>4</v>
      </c>
      <c r="BG112" s="33">
        <f t="shared" si="37"/>
        <v>0.16775126536514823</v>
      </c>
      <c r="BH112">
        <f t="shared" si="38"/>
        <v>3</v>
      </c>
      <c r="BI112" s="34">
        <f t="shared" si="41"/>
        <v>4.3775236801388727E-3</v>
      </c>
      <c r="BJ112">
        <f t="shared" si="42"/>
        <v>1</v>
      </c>
      <c r="BK112" s="35">
        <v>1</v>
      </c>
      <c r="BL112" t="s">
        <v>146</v>
      </c>
      <c r="BM112" t="s">
        <v>147</v>
      </c>
      <c r="BN112">
        <f t="shared" si="39"/>
        <v>4</v>
      </c>
      <c r="BO112" s="35">
        <f>IFERROR(INDEX(DataTab_LCR_Battery_Info!$R$4:$R$9,MATCH(BL112,DataTab_LCR_Battery_Info!$Q$4:$Q$9,0))+INDEX(DataTab_LCR_Battery_Info!$T$4:$T$5,MATCH(BM112,DataTab_LCR_Battery_Info!$S$4:$S$5,0)),"1.4")</f>
        <v>4</v>
      </c>
      <c r="BP112">
        <f t="shared" si="40"/>
        <v>62.5</v>
      </c>
      <c r="BQ112">
        <f t="shared" si="32"/>
        <v>0</v>
      </c>
    </row>
    <row r="113" spans="6:69" x14ac:dyDescent="0.35">
      <c r="F113" s="15" t="s">
        <v>580</v>
      </c>
      <c r="G113" s="15" t="s">
        <v>581</v>
      </c>
      <c r="H113" s="15">
        <v>50.6</v>
      </c>
      <c r="I113" s="15"/>
      <c r="J113" s="15" t="s">
        <v>156</v>
      </c>
      <c r="K113" s="15" t="s">
        <v>500</v>
      </c>
      <c r="L113" s="15" t="s">
        <v>582</v>
      </c>
      <c r="M113" s="15" t="s">
        <v>134</v>
      </c>
      <c r="N113" s="15" t="s">
        <v>167</v>
      </c>
      <c r="O113" s="16">
        <v>44999</v>
      </c>
      <c r="P113" s="17" t="s">
        <v>501</v>
      </c>
      <c r="Q113" s="18">
        <v>230</v>
      </c>
      <c r="R113" s="19">
        <v>10156</v>
      </c>
      <c r="S113" s="20">
        <v>5887</v>
      </c>
      <c r="T113" s="21">
        <v>21636</v>
      </c>
      <c r="U113" s="21">
        <v>117540</v>
      </c>
      <c r="V113" s="21">
        <v>57438</v>
      </c>
      <c r="W113" s="21">
        <v>60102</v>
      </c>
      <c r="X113" s="21">
        <v>1.0999999999999999E-2</v>
      </c>
      <c r="Y113" s="21">
        <v>0.17799999999999999</v>
      </c>
      <c r="Z113" s="21">
        <v>6876.0420084180005</v>
      </c>
      <c r="AA113" s="21">
        <v>9.3585162497873055E-8</v>
      </c>
      <c r="AB113" s="21">
        <v>1.5143780840564914E-6</v>
      </c>
      <c r="AC113" s="21">
        <v>5.8499591700000006E-2</v>
      </c>
      <c r="AD113" s="21">
        <v>9.7567521657890275</v>
      </c>
      <c r="AE113" s="21">
        <v>9.1308723688684102E-7</v>
      </c>
      <c r="AF113" s="21">
        <v>1.4775411651441609E-5</v>
      </c>
      <c r="AG113" s="22">
        <v>0.57076601801674887</v>
      </c>
      <c r="AH113" s="23" t="s">
        <v>137</v>
      </c>
      <c r="AI113" s="24" t="s">
        <v>209</v>
      </c>
      <c r="AJ113" s="24" t="s">
        <v>502</v>
      </c>
      <c r="AK113" s="24">
        <v>82.6</v>
      </c>
      <c r="AL113" s="24">
        <v>73.290000000000006</v>
      </c>
      <c r="AM113" s="24">
        <v>73.290000000000006</v>
      </c>
      <c r="AN113" s="25">
        <f t="shared" si="33"/>
        <v>8.1359801872920058E-3</v>
      </c>
      <c r="AO113" s="26">
        <v>1</v>
      </c>
      <c r="AP113" s="26"/>
      <c r="AQ113" s="36">
        <v>1</v>
      </c>
      <c r="AR113" s="26"/>
      <c r="AS113" s="28">
        <v>12.808219178082192</v>
      </c>
      <c r="AT113" s="28">
        <v>16.81095890410959</v>
      </c>
      <c r="AU113" s="35">
        <v>1</v>
      </c>
      <c r="AV113" s="29" t="s">
        <v>140</v>
      </c>
      <c r="AW113" s="30" t="s">
        <v>186</v>
      </c>
      <c r="AX113" s="30" t="s">
        <v>249</v>
      </c>
      <c r="AY113" s="30" t="s">
        <v>140</v>
      </c>
      <c r="AZ113" s="30">
        <v>4</v>
      </c>
      <c r="BA113" s="35">
        <f t="shared" si="34"/>
        <v>3</v>
      </c>
      <c r="BB113" s="30">
        <f>IFERROR(INDEX(DataTab_LCR_Battery_Info!$M$3:$M$12,MATCH(AW113,DataTab_LCR_Battery_Info!$L$3:$L$12,0)),"CAISO_System")</f>
        <v>793</v>
      </c>
      <c r="BC113" s="31" t="str">
        <f t="shared" si="35"/>
        <v>High</v>
      </c>
      <c r="BD113" t="s">
        <v>144</v>
      </c>
      <c r="BE113" s="32" t="s">
        <v>145</v>
      </c>
      <c r="BF113" s="35">
        <f t="shared" si="36"/>
        <v>4</v>
      </c>
      <c r="BG113" s="33">
        <f t="shared" si="37"/>
        <v>2.9550823302883219E-2</v>
      </c>
      <c r="BH113">
        <f t="shared" si="38"/>
        <v>1</v>
      </c>
      <c r="BI113" s="34">
        <f t="shared" si="41"/>
        <v>2.4042491291042479E-4</v>
      </c>
      <c r="BJ113">
        <f t="shared" si="42"/>
        <v>1</v>
      </c>
      <c r="BK113" s="35">
        <v>1</v>
      </c>
      <c r="BL113" t="s">
        <v>146</v>
      </c>
      <c r="BM113" t="s">
        <v>147</v>
      </c>
      <c r="BN113">
        <f t="shared" si="39"/>
        <v>4</v>
      </c>
      <c r="BO113" s="35">
        <f>IFERROR(INDEX(DataTab_LCR_Battery_Info!$R$4:$R$9,MATCH(BL113,DataTab_LCR_Battery_Info!$Q$4:$Q$9,0))+INDEX(DataTab_LCR_Battery_Info!$T$4:$T$5,MATCH(BM113,DataTab_LCR_Battery_Info!$S$4:$S$5,0)),"1.4")</f>
        <v>4</v>
      </c>
      <c r="BP113">
        <f t="shared" si="40"/>
        <v>62.5</v>
      </c>
      <c r="BQ113">
        <f t="shared" si="32"/>
        <v>1</v>
      </c>
    </row>
    <row r="114" spans="6:69" x14ac:dyDescent="0.35">
      <c r="F114" s="15" t="s">
        <v>583</v>
      </c>
      <c r="G114" s="15" t="s">
        <v>584</v>
      </c>
      <c r="H114" s="15">
        <v>47.5</v>
      </c>
      <c r="I114" s="15">
        <v>49.9</v>
      </c>
      <c r="J114" s="15" t="s">
        <v>156</v>
      </c>
      <c r="K114" s="15" t="s">
        <v>388</v>
      </c>
      <c r="L114" s="15" t="s">
        <v>158</v>
      </c>
      <c r="M114" s="15" t="s">
        <v>134</v>
      </c>
      <c r="N114" s="15" t="s">
        <v>167</v>
      </c>
      <c r="O114" s="16">
        <v>37627</v>
      </c>
      <c r="P114" s="17" t="s">
        <v>585</v>
      </c>
      <c r="Q114" s="18">
        <v>230</v>
      </c>
      <c r="R114" s="19">
        <v>55626</v>
      </c>
      <c r="S114" s="20">
        <v>13299</v>
      </c>
      <c r="T114" s="21">
        <v>0</v>
      </c>
      <c r="U114" s="21">
        <v>157496</v>
      </c>
      <c r="V114" s="21">
        <v>157496</v>
      </c>
      <c r="W114" s="21">
        <v>0</v>
      </c>
      <c r="X114" s="21">
        <v>4.9000000000000002E-2</v>
      </c>
      <c r="Y114" s="21">
        <v>1.595</v>
      </c>
      <c r="Z114" s="21">
        <v>9213.4516943832004</v>
      </c>
      <c r="AA114" s="21">
        <v>3.111190125463504E-7</v>
      </c>
      <c r="AB114" s="21">
        <v>1.0127241326763855E-5</v>
      </c>
      <c r="AC114" s="21">
        <v>5.8499591700000006E-2</v>
      </c>
      <c r="AD114" s="21">
        <v>11.842694939469133</v>
      </c>
      <c r="AE114" s="21">
        <v>3.6844875554552979E-6</v>
      </c>
      <c r="AF114" s="21">
        <v>1.1993382961124898E-4</v>
      </c>
      <c r="AG114" s="22">
        <v>0.69279281858660058</v>
      </c>
      <c r="AH114" s="23" t="s">
        <v>137</v>
      </c>
      <c r="AI114" s="24" t="s">
        <v>138</v>
      </c>
      <c r="AJ114" s="24" t="s">
        <v>586</v>
      </c>
      <c r="AK114" s="24">
        <v>47</v>
      </c>
      <c r="AL114" s="24">
        <v>47.5</v>
      </c>
      <c r="AM114" s="24">
        <v>47.5</v>
      </c>
      <c r="AN114" s="25">
        <f t="shared" si="33"/>
        <v>3.2301078402798021E-2</v>
      </c>
      <c r="AO114" s="26">
        <v>2</v>
      </c>
      <c r="AP114" s="26"/>
      <c r="AQ114" s="36">
        <v>3</v>
      </c>
      <c r="AR114" s="26"/>
      <c r="AS114" s="28">
        <v>33.005479452054793</v>
      </c>
      <c r="AT114" s="28">
        <v>37.008219178082193</v>
      </c>
      <c r="AU114" s="35">
        <v>3</v>
      </c>
      <c r="AV114" s="29" t="s">
        <v>140</v>
      </c>
      <c r="AW114" s="30" t="s">
        <v>310</v>
      </c>
      <c r="AX114" s="30" t="s">
        <v>391</v>
      </c>
      <c r="AY114" s="30" t="s">
        <v>142</v>
      </c>
      <c r="AZ114" s="30" t="s">
        <v>143</v>
      </c>
      <c r="BA114" s="35">
        <f t="shared" si="34"/>
        <v>4</v>
      </c>
      <c r="BB114" s="30">
        <f>IFERROR(INDEX(DataTab_LCR_Battery_Info!$M$3:$M$12,MATCH(AW114,DataTab_LCR_Battery_Info!$L$3:$L$12,0)),"CAISO_System")</f>
        <v>2220</v>
      </c>
      <c r="BC114" s="31" t="str">
        <f t="shared" si="35"/>
        <v>High</v>
      </c>
      <c r="BD114" t="s">
        <v>443</v>
      </c>
      <c r="BE114" s="32">
        <v>10.727128855710001</v>
      </c>
      <c r="BF114" s="35">
        <f t="shared" si="36"/>
        <v>1</v>
      </c>
      <c r="BG114" s="33">
        <f t="shared" si="37"/>
        <v>0.23986765922249795</v>
      </c>
      <c r="BH114">
        <f t="shared" si="38"/>
        <v>3</v>
      </c>
      <c r="BI114" s="34">
        <f t="shared" si="41"/>
        <v>7.7479840668415439E-3</v>
      </c>
      <c r="BJ114">
        <f t="shared" si="42"/>
        <v>2</v>
      </c>
      <c r="BK114" s="35">
        <v>2</v>
      </c>
      <c r="BL114" t="s">
        <v>312</v>
      </c>
      <c r="BM114" t="s">
        <v>313</v>
      </c>
      <c r="BN114">
        <f t="shared" si="39"/>
        <v>1</v>
      </c>
      <c r="BO114" s="35">
        <f>IFERROR(INDEX(DataTab_LCR_Battery_Info!$R$4:$R$9,MATCH(BL114,DataTab_LCR_Battery_Info!$Q$4:$Q$9,0))+INDEX(DataTab_LCR_Battery_Info!$T$4:$T$5,MATCH(BM114,DataTab_LCR_Battery_Info!$S$4:$S$5,0)),"1.4")</f>
        <v>1.25</v>
      </c>
      <c r="BP114">
        <f t="shared" si="40"/>
        <v>61.458333333333336</v>
      </c>
      <c r="BQ114">
        <f t="shared" si="32"/>
        <v>0</v>
      </c>
    </row>
    <row r="115" spans="6:69" x14ac:dyDescent="0.35">
      <c r="F115" s="15" t="s">
        <v>587</v>
      </c>
      <c r="G115" s="15" t="s">
        <v>588</v>
      </c>
      <c r="H115" s="15">
        <v>47.6</v>
      </c>
      <c r="I115" s="15">
        <v>49.9</v>
      </c>
      <c r="J115" s="15" t="s">
        <v>156</v>
      </c>
      <c r="K115" s="15" t="s">
        <v>589</v>
      </c>
      <c r="L115" s="15" t="s">
        <v>158</v>
      </c>
      <c r="M115" s="15" t="s">
        <v>134</v>
      </c>
      <c r="N115" s="15" t="s">
        <v>167</v>
      </c>
      <c r="O115" s="16">
        <v>37627</v>
      </c>
      <c r="P115" s="17" t="s">
        <v>585</v>
      </c>
      <c r="Q115" s="18">
        <v>230</v>
      </c>
      <c r="R115" s="19">
        <v>55625</v>
      </c>
      <c r="S115" s="20">
        <v>12968</v>
      </c>
      <c r="T115" s="21">
        <v>0</v>
      </c>
      <c r="U115" s="21">
        <v>152402</v>
      </c>
      <c r="V115" s="21">
        <v>152402</v>
      </c>
      <c r="W115" s="21">
        <v>0</v>
      </c>
      <c r="X115" s="21">
        <v>5.0999999999999997E-2</v>
      </c>
      <c r="Y115" s="21">
        <v>1.6120000000000001</v>
      </c>
      <c r="Z115" s="21">
        <v>8915.4547742634004</v>
      </c>
      <c r="AA115" s="21">
        <v>3.3464127767352133E-7</v>
      </c>
      <c r="AB115" s="21">
        <v>1.0577289011955224E-5</v>
      </c>
      <c r="AC115" s="21">
        <v>5.8499591700000006E-2</v>
      </c>
      <c r="AD115" s="21">
        <v>11.752159161011722</v>
      </c>
      <c r="AE115" s="21">
        <v>3.932757557063541E-6</v>
      </c>
      <c r="AF115" s="21">
        <v>1.2430598396051822E-4</v>
      </c>
      <c r="AG115" s="22">
        <v>0.68749651251260036</v>
      </c>
      <c r="AH115" s="23" t="s">
        <v>137</v>
      </c>
      <c r="AI115" s="24" t="s">
        <v>138</v>
      </c>
      <c r="AJ115" s="24" t="s">
        <v>590</v>
      </c>
      <c r="AK115" s="24">
        <v>47</v>
      </c>
      <c r="AL115" s="24">
        <v>47.6</v>
      </c>
      <c r="AM115" s="24">
        <v>47.6</v>
      </c>
      <c r="AN115" s="25">
        <f t="shared" si="33"/>
        <v>3.1497133974545809E-2</v>
      </c>
      <c r="AO115" s="26">
        <v>2</v>
      </c>
      <c r="AP115" s="26"/>
      <c r="AQ115" s="36">
        <v>3</v>
      </c>
      <c r="AR115" s="26"/>
      <c r="AS115" s="28">
        <v>33.005479452054793</v>
      </c>
      <c r="AT115" s="28">
        <v>37.008219178082193</v>
      </c>
      <c r="AU115" s="35">
        <v>3</v>
      </c>
      <c r="AV115" s="29" t="s">
        <v>140</v>
      </c>
      <c r="AW115" s="30" t="s">
        <v>310</v>
      </c>
      <c r="AX115" s="30" t="s">
        <v>391</v>
      </c>
      <c r="AY115" s="30" t="s">
        <v>142</v>
      </c>
      <c r="AZ115" s="30" t="s">
        <v>143</v>
      </c>
      <c r="BA115" s="35">
        <f t="shared" si="34"/>
        <v>4</v>
      </c>
      <c r="BB115" s="30">
        <f>IFERROR(INDEX(DataTab_LCR_Battery_Info!$M$3:$M$12,MATCH(AW115,DataTab_LCR_Battery_Info!$L$3:$L$12,0)),"CAISO_System")</f>
        <v>2220</v>
      </c>
      <c r="BC115" s="31" t="str">
        <f t="shared" si="35"/>
        <v>High</v>
      </c>
      <c r="BD115" t="s">
        <v>443</v>
      </c>
      <c r="BE115" s="32">
        <v>12.149021054789999</v>
      </c>
      <c r="BF115" s="35">
        <f t="shared" si="36"/>
        <v>1</v>
      </c>
      <c r="BG115" s="33">
        <f t="shared" si="37"/>
        <v>0.24861196792103643</v>
      </c>
      <c r="BH115">
        <f t="shared" si="38"/>
        <v>3</v>
      </c>
      <c r="BI115" s="34">
        <f t="shared" si="41"/>
        <v>7.83056446128437E-3</v>
      </c>
      <c r="BJ115">
        <f t="shared" si="42"/>
        <v>2</v>
      </c>
      <c r="BK115" s="35">
        <v>2</v>
      </c>
      <c r="BL115" t="s">
        <v>312</v>
      </c>
      <c r="BM115" t="s">
        <v>313</v>
      </c>
      <c r="BN115">
        <f t="shared" si="39"/>
        <v>1</v>
      </c>
      <c r="BO115" s="35">
        <f>IFERROR(INDEX(DataTab_LCR_Battery_Info!$R$4:$R$9,MATCH(BL115,DataTab_LCR_Battery_Info!$Q$4:$Q$9,0))+INDEX(DataTab_LCR_Battery_Info!$T$4:$T$5,MATCH(BM115,DataTab_LCR_Battery_Info!$S$4:$S$5,0)),"1.4")</f>
        <v>1.25</v>
      </c>
      <c r="BP115">
        <f t="shared" si="40"/>
        <v>61.458333333333336</v>
      </c>
      <c r="BQ115">
        <f t="shared" si="32"/>
        <v>0</v>
      </c>
    </row>
    <row r="116" spans="6:69" x14ac:dyDescent="0.35">
      <c r="F116" s="15" t="s">
        <v>591</v>
      </c>
      <c r="G116" s="15" t="s">
        <v>592</v>
      </c>
      <c r="H116" s="15">
        <v>47.75</v>
      </c>
      <c r="I116" s="15">
        <v>49.9</v>
      </c>
      <c r="J116" s="15" t="s">
        <v>156</v>
      </c>
      <c r="K116" s="15" t="s">
        <v>593</v>
      </c>
      <c r="L116" s="15" t="s">
        <v>158</v>
      </c>
      <c r="M116" s="15" t="s">
        <v>134</v>
      </c>
      <c r="N116" s="15" t="s">
        <v>167</v>
      </c>
      <c r="O116" s="16">
        <v>37627</v>
      </c>
      <c r="P116" s="17" t="s">
        <v>585</v>
      </c>
      <c r="Q116" s="18">
        <v>230</v>
      </c>
      <c r="R116" s="19">
        <v>55627</v>
      </c>
      <c r="S116" s="20">
        <v>12447</v>
      </c>
      <c r="T116" s="21">
        <v>0</v>
      </c>
      <c r="U116" s="21">
        <v>147470</v>
      </c>
      <c r="V116" s="21">
        <v>147470</v>
      </c>
      <c r="W116" s="21">
        <v>0</v>
      </c>
      <c r="X116" s="21">
        <v>4.4999999999999998E-2</v>
      </c>
      <c r="Y116" s="21">
        <v>1.528</v>
      </c>
      <c r="Z116" s="21">
        <v>8626.934787999</v>
      </c>
      <c r="AA116" s="21">
        <v>3.0514680952058044E-7</v>
      </c>
      <c r="AB116" s="21">
        <v>1.0361429443276598E-5</v>
      </c>
      <c r="AC116" s="21">
        <v>5.8499591699999999E-2</v>
      </c>
      <c r="AD116" s="21">
        <v>11.847834819635253</v>
      </c>
      <c r="AE116" s="21">
        <v>3.615328994938539E-6</v>
      </c>
      <c r="AF116" s="21">
        <v>1.227605045392464E-4</v>
      </c>
      <c r="AG116" s="22">
        <v>0.69309349947770538</v>
      </c>
      <c r="AH116" s="23" t="s">
        <v>137</v>
      </c>
      <c r="AI116" s="24" t="s">
        <v>138</v>
      </c>
      <c r="AJ116" s="24" t="s">
        <v>594</v>
      </c>
      <c r="AK116" s="24">
        <v>47</v>
      </c>
      <c r="AL116" s="24">
        <v>47.4</v>
      </c>
      <c r="AM116" s="24">
        <v>47.4</v>
      </c>
      <c r="AN116" s="25">
        <f t="shared" si="33"/>
        <v>3.0231710871466044E-2</v>
      </c>
      <c r="AO116" s="26">
        <v>2</v>
      </c>
      <c r="AP116" s="26"/>
      <c r="AQ116" s="36">
        <v>3</v>
      </c>
      <c r="AR116" s="26"/>
      <c r="AS116" s="28">
        <v>33.005479452054793</v>
      </c>
      <c r="AT116" s="28">
        <v>37.008219178082193</v>
      </c>
      <c r="AU116" s="35">
        <v>3</v>
      </c>
      <c r="AV116" s="29" t="s">
        <v>140</v>
      </c>
      <c r="AW116" s="30" t="s">
        <v>310</v>
      </c>
      <c r="AX116" s="30" t="s">
        <v>391</v>
      </c>
      <c r="AY116" s="30" t="s">
        <v>142</v>
      </c>
      <c r="AZ116" s="30" t="s">
        <v>143</v>
      </c>
      <c r="BA116" s="35">
        <f t="shared" si="34"/>
        <v>4</v>
      </c>
      <c r="BB116" s="30">
        <f>IFERROR(INDEX(DataTab_LCR_Battery_Info!$M$3:$M$12,MATCH(AW116,DataTab_LCR_Battery_Info!$L$3:$L$12,0)),"CAISO_System")</f>
        <v>2220</v>
      </c>
      <c r="BC116" s="31" t="str">
        <f t="shared" si="35"/>
        <v>High</v>
      </c>
      <c r="BD116" t="s">
        <v>443</v>
      </c>
      <c r="BE116" s="32">
        <v>11.152102940010002</v>
      </c>
      <c r="BF116" s="35">
        <f t="shared" si="36"/>
        <v>1</v>
      </c>
      <c r="BG116" s="33">
        <f t="shared" si="37"/>
        <v>0.24552100907849281</v>
      </c>
      <c r="BH116">
        <f t="shared" si="38"/>
        <v>3</v>
      </c>
      <c r="BI116" s="34">
        <f t="shared" si="41"/>
        <v>7.4225201593315845E-3</v>
      </c>
      <c r="BJ116">
        <f t="shared" si="42"/>
        <v>2</v>
      </c>
      <c r="BK116" s="35">
        <v>2</v>
      </c>
      <c r="BL116" t="s">
        <v>312</v>
      </c>
      <c r="BM116" t="s">
        <v>313</v>
      </c>
      <c r="BN116">
        <f t="shared" si="39"/>
        <v>1</v>
      </c>
      <c r="BO116" s="35">
        <f>IFERROR(INDEX(DataTab_LCR_Battery_Info!$R$4:$R$9,MATCH(BL116,DataTab_LCR_Battery_Info!$Q$4:$Q$9,0))+INDEX(DataTab_LCR_Battery_Info!$T$4:$T$5,MATCH(BM116,DataTab_LCR_Battery_Info!$S$4:$S$5,0)),"1.4")</f>
        <v>1.25</v>
      </c>
      <c r="BP116">
        <f t="shared" si="40"/>
        <v>61.458333333333336</v>
      </c>
      <c r="BQ116">
        <f t="shared" si="32"/>
        <v>0</v>
      </c>
    </row>
    <row r="117" spans="6:69" x14ac:dyDescent="0.35">
      <c r="F117" s="15" t="s">
        <v>595</v>
      </c>
      <c r="G117" s="15" t="s">
        <v>596</v>
      </c>
      <c r="H117" s="15">
        <v>309.83999999999997</v>
      </c>
      <c r="I117" s="15"/>
      <c r="J117" s="15" t="s">
        <v>156</v>
      </c>
      <c r="K117" s="15" t="s">
        <v>597</v>
      </c>
      <c r="L117" s="15" t="s">
        <v>206</v>
      </c>
      <c r="M117" s="15" t="s">
        <v>134</v>
      </c>
      <c r="N117" s="15" t="s">
        <v>167</v>
      </c>
      <c r="O117" s="16">
        <v>41486</v>
      </c>
      <c r="P117" s="17" t="s">
        <v>331</v>
      </c>
      <c r="Q117" s="18">
        <v>115</v>
      </c>
      <c r="R117" s="19">
        <v>55748</v>
      </c>
      <c r="S117" s="20">
        <v>356431</v>
      </c>
      <c r="T117" s="21">
        <v>0</v>
      </c>
      <c r="U117" s="21">
        <v>3006451</v>
      </c>
      <c r="V117" s="21">
        <v>3006451</v>
      </c>
      <c r="W117" s="21">
        <v>0</v>
      </c>
      <c r="X117" s="21">
        <v>0.89900000000000002</v>
      </c>
      <c r="Y117" s="21">
        <v>8.8219999999999992</v>
      </c>
      <c r="Z117" s="21">
        <v>175876.15596605631</v>
      </c>
      <c r="AA117" s="21">
        <v>2.9902366610997484E-7</v>
      </c>
      <c r="AB117" s="21">
        <v>2.934356821381755E-6</v>
      </c>
      <c r="AC117" s="21">
        <v>5.8499591699999867E-2</v>
      </c>
      <c r="AD117" s="21">
        <v>8.4348751932351558</v>
      </c>
      <c r="AE117" s="21">
        <v>2.5222273034612588E-6</v>
      </c>
      <c r="AF117" s="21">
        <v>2.4750933560773329E-5</v>
      </c>
      <c r="AG117" s="22">
        <v>0.49343675484471411</v>
      </c>
      <c r="AH117" s="23" t="s">
        <v>208</v>
      </c>
      <c r="AI117" s="24" t="s">
        <v>209</v>
      </c>
      <c r="AJ117" s="24" t="s">
        <v>598</v>
      </c>
      <c r="AK117" s="24">
        <v>306.10000000000002</v>
      </c>
      <c r="AL117" s="24">
        <v>297.54000000000002</v>
      </c>
      <c r="AM117" s="24">
        <v>304</v>
      </c>
      <c r="AN117" s="25">
        <f t="shared" si="33"/>
        <v>0.13292541757476217</v>
      </c>
      <c r="AO117" s="26">
        <v>2</v>
      </c>
      <c r="AP117" s="26"/>
      <c r="AQ117" s="36">
        <v>3</v>
      </c>
      <c r="AR117" s="26"/>
      <c r="AS117" s="28">
        <v>22.432876712328767</v>
      </c>
      <c r="AT117" s="28">
        <v>26.435616438356163</v>
      </c>
      <c r="AU117" s="35">
        <v>1</v>
      </c>
      <c r="AV117" s="29" t="s">
        <v>140</v>
      </c>
      <c r="AW117" s="30" t="s">
        <v>310</v>
      </c>
      <c r="AX117" s="30" t="s">
        <v>332</v>
      </c>
      <c r="AY117" s="30" t="s">
        <v>140</v>
      </c>
      <c r="AZ117" s="30">
        <v>7</v>
      </c>
      <c r="BA117" s="35">
        <f t="shared" si="34"/>
        <v>3</v>
      </c>
      <c r="BB117" s="30">
        <f>IFERROR(INDEX(DataTab_LCR_Battery_Info!$M$3:$M$12,MATCH(AW117,DataTab_LCR_Battery_Info!$L$3:$L$12,0)),"CAISO_System")</f>
        <v>2220</v>
      </c>
      <c r="BC117" s="31" t="str">
        <f t="shared" si="35"/>
        <v>High</v>
      </c>
      <c r="BD117" t="s">
        <v>144</v>
      </c>
      <c r="BE117" s="32" t="s">
        <v>145</v>
      </c>
      <c r="BF117" s="35">
        <f t="shared" si="36"/>
        <v>4</v>
      </c>
      <c r="BG117" s="33">
        <f t="shared" si="37"/>
        <v>4.950186712154666E-2</v>
      </c>
      <c r="BH117">
        <f t="shared" si="38"/>
        <v>1</v>
      </c>
      <c r="BI117" s="34">
        <f t="shared" si="41"/>
        <v>6.5800563578619804E-3</v>
      </c>
      <c r="BJ117">
        <f t="shared" si="42"/>
        <v>2</v>
      </c>
      <c r="BK117" s="35">
        <v>2</v>
      </c>
      <c r="BL117" t="s">
        <v>312</v>
      </c>
      <c r="BM117" t="s">
        <v>313</v>
      </c>
      <c r="BN117">
        <f t="shared" si="39"/>
        <v>1</v>
      </c>
      <c r="BO117" s="35">
        <f>IFERROR(INDEX(DataTab_LCR_Battery_Info!$R$4:$R$9,MATCH(BL117,DataTab_LCR_Battery_Info!$Q$4:$Q$9,0))+INDEX(DataTab_LCR_Battery_Info!$T$4:$T$5,MATCH(BM117,DataTab_LCR_Battery_Info!$S$4:$S$5,0)),"1.4")</f>
        <v>1.25</v>
      </c>
      <c r="BP117">
        <f t="shared" si="40"/>
        <v>61.458333333333329</v>
      </c>
      <c r="BQ117">
        <f t="shared" si="32"/>
        <v>1</v>
      </c>
    </row>
    <row r="118" spans="6:69" x14ac:dyDescent="0.35">
      <c r="F118" s="15" t="s">
        <v>599</v>
      </c>
      <c r="G118" s="15" t="s">
        <v>600</v>
      </c>
      <c r="H118" s="15">
        <v>615.17999999999995</v>
      </c>
      <c r="I118" s="15"/>
      <c r="J118" s="15" t="s">
        <v>156</v>
      </c>
      <c r="K118" s="15" t="s">
        <v>601</v>
      </c>
      <c r="L118" s="15" t="s">
        <v>206</v>
      </c>
      <c r="M118" s="15" t="s">
        <v>134</v>
      </c>
      <c r="N118" s="15" t="s">
        <v>167</v>
      </c>
      <c r="O118" s="16">
        <v>41494</v>
      </c>
      <c r="P118" s="17" t="s">
        <v>602</v>
      </c>
      <c r="Q118" s="18">
        <v>230</v>
      </c>
      <c r="R118" s="19">
        <v>56467</v>
      </c>
      <c r="S118" s="20">
        <v>1010425</v>
      </c>
      <c r="T118" s="21">
        <v>0</v>
      </c>
      <c r="U118" s="21">
        <v>7578352</v>
      </c>
      <c r="V118" s="21">
        <v>7578352</v>
      </c>
      <c r="W118" s="21">
        <v>0</v>
      </c>
      <c r="X118" s="21">
        <v>2.2210000000000001</v>
      </c>
      <c r="Y118" s="21">
        <v>27.581</v>
      </c>
      <c r="Z118" s="21">
        <v>443330.49775887805</v>
      </c>
      <c r="AA118" s="21">
        <v>2.9307163351609957E-7</v>
      </c>
      <c r="AB118" s="21">
        <v>3.6394456208948858E-6</v>
      </c>
      <c r="AC118" s="21">
        <v>5.849959169999995E-2</v>
      </c>
      <c r="AD118" s="21">
        <v>7.5001628027810083</v>
      </c>
      <c r="AE118" s="21">
        <v>2.198084964247718E-6</v>
      </c>
      <c r="AF118" s="21">
        <v>2.7296434668580054E-5</v>
      </c>
      <c r="AG118" s="22">
        <v>0.43875646164621623</v>
      </c>
      <c r="AH118" s="23" t="s">
        <v>254</v>
      </c>
      <c r="AI118" s="24" t="s">
        <v>209</v>
      </c>
      <c r="AJ118" s="24" t="s">
        <v>600</v>
      </c>
      <c r="AK118" s="24">
        <v>655</v>
      </c>
      <c r="AL118" s="24">
        <v>597.4</v>
      </c>
      <c r="AM118" s="24">
        <v>613.22</v>
      </c>
      <c r="AN118" s="25">
        <f t="shared" si="33"/>
        <v>0.17609972463313464</v>
      </c>
      <c r="AO118" s="26">
        <v>2</v>
      </c>
      <c r="AP118" s="26"/>
      <c r="AQ118" s="36">
        <v>3</v>
      </c>
      <c r="AR118" s="26"/>
      <c r="AS118" s="28">
        <v>22.410958904109588</v>
      </c>
      <c r="AT118" s="28">
        <v>26.413698630136988</v>
      </c>
      <c r="AU118" s="35">
        <v>1</v>
      </c>
      <c r="AV118" s="29" t="s">
        <v>140</v>
      </c>
      <c r="AW118" s="30" t="s">
        <v>310</v>
      </c>
      <c r="AX118" s="30" t="s">
        <v>603</v>
      </c>
      <c r="AY118" s="30" t="s">
        <v>140</v>
      </c>
      <c r="AZ118" s="30">
        <v>4</v>
      </c>
      <c r="BA118" s="35">
        <f t="shared" si="34"/>
        <v>3</v>
      </c>
      <c r="BB118" s="30">
        <f>IFERROR(INDEX(DataTab_LCR_Battery_Info!$M$3:$M$12,MATCH(AW118,DataTab_LCR_Battery_Info!$L$3:$L$12,0)),"CAISO_System")</f>
        <v>2220</v>
      </c>
      <c r="BC118" s="31" t="str">
        <f t="shared" si="35"/>
        <v>High</v>
      </c>
      <c r="BD118" t="s">
        <v>144</v>
      </c>
      <c r="BE118" s="32" t="s">
        <v>145</v>
      </c>
      <c r="BF118" s="35">
        <f t="shared" si="36"/>
        <v>4</v>
      </c>
      <c r="BG118" s="33">
        <f t="shared" si="37"/>
        <v>5.4592869337160108E-2</v>
      </c>
      <c r="BH118">
        <f t="shared" si="38"/>
        <v>1</v>
      </c>
      <c r="BI118" s="34">
        <f t="shared" si="41"/>
        <v>9.6137892572065939E-3</v>
      </c>
      <c r="BJ118">
        <f t="shared" si="42"/>
        <v>3</v>
      </c>
      <c r="BK118" s="35">
        <v>2</v>
      </c>
      <c r="BL118" t="s">
        <v>312</v>
      </c>
      <c r="BM118" t="s">
        <v>313</v>
      </c>
      <c r="BN118">
        <f t="shared" si="39"/>
        <v>1</v>
      </c>
      <c r="BO118" s="35">
        <f>IFERROR(INDEX(DataTab_LCR_Battery_Info!$R$4:$R$9,MATCH(BL118,DataTab_LCR_Battery_Info!$Q$4:$Q$9,0))+INDEX(DataTab_LCR_Battery_Info!$T$4:$T$5,MATCH(BM118,DataTab_LCR_Battery_Info!$S$4:$S$5,0)),"1.4")</f>
        <v>1.25</v>
      </c>
      <c r="BP118">
        <f t="shared" si="40"/>
        <v>61.458333333333329</v>
      </c>
      <c r="BQ118">
        <f t="shared" si="32"/>
        <v>1</v>
      </c>
    </row>
    <row r="119" spans="6:69" x14ac:dyDescent="0.35">
      <c r="F119" s="15" t="s">
        <v>604</v>
      </c>
      <c r="G119" s="15" t="s">
        <v>605</v>
      </c>
      <c r="H119" s="15">
        <v>880</v>
      </c>
      <c r="I119" s="15"/>
      <c r="J119" s="15" t="s">
        <v>156</v>
      </c>
      <c r="K119" s="15" t="s">
        <v>606</v>
      </c>
      <c r="L119" s="15" t="s">
        <v>206</v>
      </c>
      <c r="M119" s="15" t="s">
        <v>134</v>
      </c>
      <c r="N119" s="15" t="s">
        <v>167</v>
      </c>
      <c r="O119" s="16">
        <v>37424</v>
      </c>
      <c r="P119" s="17" t="s">
        <v>607</v>
      </c>
      <c r="Q119" s="18">
        <v>230</v>
      </c>
      <c r="R119" s="19">
        <v>55333</v>
      </c>
      <c r="S119" s="20">
        <v>3081664</v>
      </c>
      <c r="T119" s="21">
        <v>0</v>
      </c>
      <c r="U119" s="21">
        <v>22825752</v>
      </c>
      <c r="V119" s="21">
        <v>22825752</v>
      </c>
      <c r="W119" s="21">
        <v>0</v>
      </c>
      <c r="X119" s="21">
        <v>6.6219999999999999</v>
      </c>
      <c r="Y119" s="21">
        <v>83.956999999999994</v>
      </c>
      <c r="Z119" s="21">
        <v>1335297.1722454487</v>
      </c>
      <c r="AA119" s="21">
        <v>2.901109238372519E-7</v>
      </c>
      <c r="AB119" s="21">
        <v>3.6781701649960972E-6</v>
      </c>
      <c r="AC119" s="21">
        <v>5.8499591699999576E-2</v>
      </c>
      <c r="AD119" s="21">
        <v>7.4069567610226166</v>
      </c>
      <c r="AE119" s="21">
        <v>2.1488390687628505E-6</v>
      </c>
      <c r="AF119" s="21">
        <v>2.7244047371809514E-5</v>
      </c>
      <c r="AG119" s="22">
        <v>0.43330394625937441</v>
      </c>
      <c r="AH119" s="23" t="s">
        <v>254</v>
      </c>
      <c r="AI119" s="24" t="s">
        <v>209</v>
      </c>
      <c r="AJ119" s="24" t="s">
        <v>608</v>
      </c>
      <c r="AK119" s="24">
        <v>943.5</v>
      </c>
      <c r="AL119" s="24">
        <v>813</v>
      </c>
      <c r="AM119" s="24">
        <v>813</v>
      </c>
      <c r="AN119" s="25">
        <f t="shared" si="33"/>
        <v>0.37285440154094462</v>
      </c>
      <c r="AO119" s="26">
        <v>3</v>
      </c>
      <c r="AP119" s="26"/>
      <c r="AQ119" s="36">
        <v>2</v>
      </c>
      <c r="AR119" s="26"/>
      <c r="AS119" s="28">
        <v>33.561643835616437</v>
      </c>
      <c r="AT119" s="28">
        <v>37.564383561643837</v>
      </c>
      <c r="AU119" s="35">
        <v>4</v>
      </c>
      <c r="AV119" s="29" t="s">
        <v>140</v>
      </c>
      <c r="AW119" s="30" t="s">
        <v>310</v>
      </c>
      <c r="AX119" s="30" t="s">
        <v>359</v>
      </c>
      <c r="AY119" s="30" t="s">
        <v>140</v>
      </c>
      <c r="AZ119" s="30">
        <v>15</v>
      </c>
      <c r="BA119" s="35">
        <f t="shared" si="34"/>
        <v>2</v>
      </c>
      <c r="BB119" s="30">
        <f>IFERROR(INDEX(DataTab_LCR_Battery_Info!$M$3:$M$12,MATCH(AW119,DataTab_LCR_Battery_Info!$L$3:$L$12,0)),"CAISO_System")</f>
        <v>2220</v>
      </c>
      <c r="BC119" s="31" t="str">
        <f t="shared" si="35"/>
        <v>High</v>
      </c>
      <c r="BD119" t="s">
        <v>144</v>
      </c>
      <c r="BE119" s="32" t="s">
        <v>145</v>
      </c>
      <c r="BF119" s="35">
        <f t="shared" si="36"/>
        <v>4</v>
      </c>
      <c r="BG119" s="33">
        <f t="shared" si="37"/>
        <v>5.4488094743619028E-2</v>
      </c>
      <c r="BH119">
        <f t="shared" si="38"/>
        <v>1</v>
      </c>
      <c r="BI119" s="34">
        <f t="shared" si="41"/>
        <v>2.0316125956738363E-2</v>
      </c>
      <c r="BJ119">
        <f t="shared" si="42"/>
        <v>3</v>
      </c>
      <c r="BK119" s="35">
        <v>2</v>
      </c>
      <c r="BL119" t="s">
        <v>312</v>
      </c>
      <c r="BM119" t="s">
        <v>313</v>
      </c>
      <c r="BN119">
        <f t="shared" si="39"/>
        <v>1</v>
      </c>
      <c r="BO119" s="35">
        <f>IFERROR(INDEX(DataTab_LCR_Battery_Info!$R$4:$R$9,MATCH(BL119,DataTab_LCR_Battery_Info!$Q$4:$Q$9,0))+INDEX(DataTab_LCR_Battery_Info!$T$4:$T$5,MATCH(BM119,DataTab_LCR_Battery_Info!$S$4:$S$5,0)),"1.4")</f>
        <v>1.25</v>
      </c>
      <c r="BP119">
        <f t="shared" si="40"/>
        <v>61.458333333333329</v>
      </c>
      <c r="BQ119">
        <f t="shared" si="32"/>
        <v>0</v>
      </c>
    </row>
    <row r="120" spans="6:69" x14ac:dyDescent="0.35">
      <c r="F120" s="15" t="s">
        <v>609</v>
      </c>
      <c r="G120" s="15" t="s">
        <v>610</v>
      </c>
      <c r="H120" s="15">
        <v>65.81</v>
      </c>
      <c r="I120" s="15">
        <v>71</v>
      </c>
      <c r="J120" s="15" t="s">
        <v>131</v>
      </c>
      <c r="K120" s="15" t="s">
        <v>258</v>
      </c>
      <c r="L120" s="15" t="s">
        <v>206</v>
      </c>
      <c r="M120" s="15" t="s">
        <v>134</v>
      </c>
      <c r="N120" s="15" t="s">
        <v>135</v>
      </c>
      <c r="O120" s="16">
        <v>42724</v>
      </c>
      <c r="P120" s="17" t="s">
        <v>611</v>
      </c>
      <c r="Q120" s="18">
        <v>230</v>
      </c>
      <c r="R120" s="19">
        <v>422</v>
      </c>
      <c r="S120" s="20">
        <v>107233.32</v>
      </c>
      <c r="T120" s="21">
        <v>0</v>
      </c>
      <c r="U120" s="21">
        <v>1166292</v>
      </c>
      <c r="V120" s="21">
        <v>1166292</v>
      </c>
      <c r="W120" s="21">
        <v>0</v>
      </c>
      <c r="X120" s="21">
        <v>0.23499999999999999</v>
      </c>
      <c r="Y120" s="21">
        <v>7.3209999999999997</v>
      </c>
      <c r="Z120" s="21">
        <v>68227.60580297641</v>
      </c>
      <c r="AA120" s="21">
        <v>2.0149327955606312E-7</v>
      </c>
      <c r="AB120" s="21">
        <v>6.2771587218295242E-6</v>
      </c>
      <c r="AC120" s="21">
        <v>5.8499591700000006E-2</v>
      </c>
      <c r="AD120" s="21">
        <v>10.876208999217781</v>
      </c>
      <c r="AE120" s="21">
        <v>2.191483020389558E-6</v>
      </c>
      <c r="AF120" s="21">
        <v>6.8271690179880652E-5</v>
      </c>
      <c r="AG120" s="22">
        <v>0.63625378569810587</v>
      </c>
      <c r="AH120" s="23" t="s">
        <v>208</v>
      </c>
      <c r="AI120" s="24" t="s">
        <v>138</v>
      </c>
      <c r="AJ120" s="24" t="s">
        <v>260</v>
      </c>
      <c r="AK120" s="24">
        <v>265.60000000000002</v>
      </c>
      <c r="AL120" s="24">
        <v>196.62</v>
      </c>
      <c r="AM120" s="24">
        <v>196.62</v>
      </c>
      <c r="AN120" s="25">
        <f t="shared" si="33"/>
        <v>4.6089030780656876E-2</v>
      </c>
      <c r="AO120" s="26">
        <v>1</v>
      </c>
      <c r="AP120" s="26"/>
      <c r="AQ120" s="36">
        <v>4</v>
      </c>
      <c r="AR120" s="26"/>
      <c r="AS120" s="28">
        <v>19.041095890410958</v>
      </c>
      <c r="AT120" s="28">
        <v>23.043835616438358</v>
      </c>
      <c r="AU120" s="35">
        <v>1</v>
      </c>
      <c r="AV120" s="29" t="s">
        <v>140</v>
      </c>
      <c r="AW120" s="30" t="s">
        <v>193</v>
      </c>
      <c r="AX120" s="30" t="s">
        <v>244</v>
      </c>
      <c r="AY120" s="30" t="s">
        <v>140</v>
      </c>
      <c r="AZ120" s="30">
        <v>10</v>
      </c>
      <c r="BA120" s="35">
        <f t="shared" si="34"/>
        <v>2</v>
      </c>
      <c r="BB120" s="30">
        <f>IFERROR(INDEX(DataTab_LCR_Battery_Info!$M$3:$M$12,MATCH(AW120,DataTab_LCR_Battery_Info!$L$3:$L$12,0)),"CAISO_System")</f>
        <v>1141</v>
      </c>
      <c r="BC120" s="31" t="str">
        <f t="shared" si="35"/>
        <v>High</v>
      </c>
      <c r="BD120" t="s">
        <v>171</v>
      </c>
      <c r="BE120" s="32">
        <v>1.8629610744780001</v>
      </c>
      <c r="BF120" s="35">
        <f t="shared" si="36"/>
        <v>3</v>
      </c>
      <c r="BG120" s="33">
        <f t="shared" si="37"/>
        <v>0.1365433803597613</v>
      </c>
      <c r="BH120">
        <f t="shared" si="38"/>
        <v>2</v>
      </c>
      <c r="BI120" s="34">
        <f t="shared" si="41"/>
        <v>6.2931520602959781E-3</v>
      </c>
      <c r="BJ120">
        <f t="shared" si="42"/>
        <v>2</v>
      </c>
      <c r="BK120" s="35">
        <v>1</v>
      </c>
      <c r="BL120" t="s">
        <v>146</v>
      </c>
      <c r="BM120" t="s">
        <v>147</v>
      </c>
      <c r="BN120">
        <f t="shared" si="39"/>
        <v>4</v>
      </c>
      <c r="BO120" s="35">
        <f>IFERROR(INDEX(DataTab_LCR_Battery_Info!$R$4:$R$9,MATCH(BL120,DataTab_LCR_Battery_Info!$Q$4:$Q$9,0))+INDEX(DataTab_LCR_Battery_Info!$T$4:$T$5,MATCH(BM120,DataTab_LCR_Battery_Info!$S$4:$S$5,0)),"1.4")</f>
        <v>4</v>
      </c>
      <c r="BP120">
        <f t="shared" si="40"/>
        <v>61.458333333333329</v>
      </c>
      <c r="BQ120">
        <f t="shared" si="32"/>
        <v>1</v>
      </c>
    </row>
    <row r="121" spans="6:69" x14ac:dyDescent="0.35">
      <c r="F121" s="15" t="s">
        <v>612</v>
      </c>
      <c r="G121" s="15" t="s">
        <v>613</v>
      </c>
      <c r="H121" s="15">
        <v>49.85</v>
      </c>
      <c r="I121" s="15">
        <v>57.3</v>
      </c>
      <c r="J121" s="15" t="s">
        <v>156</v>
      </c>
      <c r="K121" s="15" t="s">
        <v>520</v>
      </c>
      <c r="L121" s="15" t="s">
        <v>133</v>
      </c>
      <c r="M121" s="15" t="s">
        <v>134</v>
      </c>
      <c r="N121" s="15" t="s">
        <v>167</v>
      </c>
      <c r="O121" s="16">
        <v>31918</v>
      </c>
      <c r="P121" s="17" t="s">
        <v>614</v>
      </c>
      <c r="Q121" s="18">
        <v>115</v>
      </c>
      <c r="R121" s="19">
        <v>50119</v>
      </c>
      <c r="S121" s="20">
        <v>390019</v>
      </c>
      <c r="T121" s="21">
        <v>4046579</v>
      </c>
      <c r="U121" s="21">
        <v>6966279</v>
      </c>
      <c r="V121" s="21">
        <v>1778356</v>
      </c>
      <c r="W121" s="21">
        <v>5187923</v>
      </c>
      <c r="X121" s="21">
        <v>1.7979069000000001</v>
      </c>
      <c r="Y121" s="21">
        <v>855.24186450000002</v>
      </c>
      <c r="Z121" s="21">
        <v>122675.51578183399</v>
      </c>
      <c r="AA121" s="21">
        <v>2.5808712226426765E-7</v>
      </c>
      <c r="AB121" s="21">
        <v>1.227688217052461E-4</v>
      </c>
      <c r="AC121" s="21">
        <v>1.7609905629940172E-2</v>
      </c>
      <c r="AD121" s="21">
        <v>4.5596650419594944</v>
      </c>
      <c r="AE121" s="21">
        <v>1.1767908291683071E-6</v>
      </c>
      <c r="AF121" s="21">
        <v>5.597847045719686E-4</v>
      </c>
      <c r="AG121" s="22">
        <v>8.0295271093043893E-2</v>
      </c>
      <c r="AH121" s="23" t="s">
        <v>161</v>
      </c>
      <c r="AI121" s="24" t="s">
        <v>615</v>
      </c>
      <c r="AJ121" s="24" t="s">
        <v>616</v>
      </c>
      <c r="AK121" s="24">
        <v>54.900000000000006</v>
      </c>
      <c r="AL121" s="24">
        <v>7.0000000000000007E-2</v>
      </c>
      <c r="AM121" s="24">
        <v>0.31</v>
      </c>
      <c r="AN121" s="25">
        <f t="shared" si="33"/>
        <v>0.81097844981743472</v>
      </c>
      <c r="AO121" s="26">
        <v>4</v>
      </c>
      <c r="AP121" s="26"/>
      <c r="AQ121" s="36">
        <v>1</v>
      </c>
      <c r="AR121" s="26"/>
      <c r="AS121" s="28">
        <v>48.646575342465752</v>
      </c>
      <c r="AT121" s="28">
        <v>52.649315068493152</v>
      </c>
      <c r="AU121" s="35">
        <v>4</v>
      </c>
      <c r="AV121" s="29" t="s">
        <v>140</v>
      </c>
      <c r="AW121" s="30" t="s">
        <v>310</v>
      </c>
      <c r="AX121" s="30" t="s">
        <v>359</v>
      </c>
      <c r="AY121" s="30" t="s">
        <v>140</v>
      </c>
      <c r="AZ121" s="30">
        <v>23</v>
      </c>
      <c r="BA121" s="35">
        <f t="shared" si="34"/>
        <v>1</v>
      </c>
      <c r="BB121" s="30">
        <f>IFERROR(INDEX(DataTab_LCR_Battery_Info!$M$3:$M$12,MATCH(AW121,DataTab_LCR_Battery_Info!$L$3:$L$12,0)),"CAISO_System")</f>
        <v>2220</v>
      </c>
      <c r="BC121" s="31" t="str">
        <f t="shared" si="35"/>
        <v>High</v>
      </c>
      <c r="BD121" t="s">
        <v>144</v>
      </c>
      <c r="BE121" s="32" t="s">
        <v>145</v>
      </c>
      <c r="BF121" s="35">
        <f t="shared" si="36"/>
        <v>4</v>
      </c>
      <c r="BG121" s="33">
        <f t="shared" si="37"/>
        <v>1.1195694091439372</v>
      </c>
      <c r="BH121">
        <f t="shared" si="38"/>
        <v>3</v>
      </c>
      <c r="BI121" s="34">
        <f t="shared" si="41"/>
        <v>0.90794666389057155</v>
      </c>
      <c r="BJ121">
        <f t="shared" si="42"/>
        <v>4</v>
      </c>
      <c r="BK121" s="35">
        <v>4</v>
      </c>
      <c r="BL121" t="s">
        <v>312</v>
      </c>
      <c r="BM121" t="s">
        <v>313</v>
      </c>
      <c r="BN121">
        <f t="shared" si="39"/>
        <v>1</v>
      </c>
      <c r="BO121" s="35">
        <f>IFERROR(INDEX(DataTab_LCR_Battery_Info!$R$4:$R$9,MATCH(BL121,DataTab_LCR_Battery_Info!$Q$4:$Q$9,0))+INDEX(DataTab_LCR_Battery_Info!$T$4:$T$5,MATCH(BM121,DataTab_LCR_Battery_Info!$S$4:$S$5,0)),"1.4")</f>
        <v>1.25</v>
      </c>
      <c r="BP121">
        <f t="shared" si="40"/>
        <v>60.416666666666671</v>
      </c>
      <c r="BQ121">
        <f t="shared" si="32"/>
        <v>1</v>
      </c>
    </row>
    <row r="122" spans="6:69" x14ac:dyDescent="0.35">
      <c r="F122" s="15" t="s">
        <v>617</v>
      </c>
      <c r="G122" s="15" t="s">
        <v>618</v>
      </c>
      <c r="H122" s="15">
        <v>302.58</v>
      </c>
      <c r="I122" s="15"/>
      <c r="J122" s="15" t="s">
        <v>156</v>
      </c>
      <c r="K122" s="15" t="s">
        <v>619</v>
      </c>
      <c r="L122" s="15" t="s">
        <v>206</v>
      </c>
      <c r="M122" s="15" t="s">
        <v>134</v>
      </c>
      <c r="N122" s="15" t="s">
        <v>167</v>
      </c>
      <c r="O122" s="16">
        <v>41240</v>
      </c>
      <c r="P122" s="17" t="s">
        <v>620</v>
      </c>
      <c r="Q122" s="18">
        <v>230</v>
      </c>
      <c r="R122" s="19">
        <v>57978</v>
      </c>
      <c r="S122" s="20">
        <v>1406540</v>
      </c>
      <c r="T122" s="21">
        <v>0</v>
      </c>
      <c r="U122" s="21">
        <v>9981568</v>
      </c>
      <c r="V122" s="21">
        <v>9981568</v>
      </c>
      <c r="W122" s="21">
        <v>0</v>
      </c>
      <c r="X122" s="21">
        <v>2.9940000000000002</v>
      </c>
      <c r="Y122" s="21">
        <v>29.300999999999998</v>
      </c>
      <c r="Z122" s="21">
        <v>583917.65252578503</v>
      </c>
      <c r="AA122" s="21">
        <v>2.9995287313576385E-7</v>
      </c>
      <c r="AB122" s="21">
        <v>2.9355107333837728E-6</v>
      </c>
      <c r="AC122" s="21">
        <v>5.8499591699999944E-2</v>
      </c>
      <c r="AD122" s="21">
        <v>7.0965404467700886</v>
      </c>
      <c r="AE122" s="21">
        <v>2.1286276963328453E-6</v>
      </c>
      <c r="AF122" s="21">
        <v>2.0831970651385668E-5</v>
      </c>
      <c r="AG122" s="22">
        <v>0.41514471861858537</v>
      </c>
      <c r="AH122" s="23" t="s">
        <v>254</v>
      </c>
      <c r="AI122" s="24" t="s">
        <v>209</v>
      </c>
      <c r="AJ122" s="24" t="s">
        <v>618</v>
      </c>
      <c r="AK122" s="24">
        <v>288.89999999999998</v>
      </c>
      <c r="AL122" s="24">
        <v>302.58</v>
      </c>
      <c r="AM122" s="24">
        <v>302.58</v>
      </c>
      <c r="AN122" s="25">
        <f t="shared" si="33"/>
        <v>0.55577683260865096</v>
      </c>
      <c r="AO122" s="26">
        <v>4</v>
      </c>
      <c r="AP122" s="26"/>
      <c r="AQ122" s="36">
        <v>1</v>
      </c>
      <c r="AR122" s="26"/>
      <c r="AS122" s="28">
        <v>23.106849315068494</v>
      </c>
      <c r="AT122" s="28">
        <v>27.109589041095891</v>
      </c>
      <c r="AU122" s="35">
        <v>1</v>
      </c>
      <c r="AV122" s="29" t="s">
        <v>140</v>
      </c>
      <c r="AW122" s="30" t="s">
        <v>437</v>
      </c>
      <c r="AX122" s="30" t="s">
        <v>621</v>
      </c>
      <c r="AY122" s="30" t="s">
        <v>140</v>
      </c>
      <c r="AZ122" s="30">
        <v>14</v>
      </c>
      <c r="BA122" s="35">
        <f t="shared" si="34"/>
        <v>2</v>
      </c>
      <c r="BB122" s="30">
        <f>IFERROR(INDEX(DataTab_LCR_Battery_Info!$M$3:$M$12,MATCH(AW122,DataTab_LCR_Battery_Info!$L$3:$L$12,0)),"CAISO_System")</f>
        <v>75</v>
      </c>
      <c r="BC122" s="31" t="str">
        <f t="shared" si="35"/>
        <v>Low</v>
      </c>
      <c r="BD122" t="s">
        <v>171</v>
      </c>
      <c r="BE122" s="32">
        <v>3.0715275963690001</v>
      </c>
      <c r="BF122" s="35">
        <f t="shared" si="36"/>
        <v>3</v>
      </c>
      <c r="BG122" s="33">
        <f t="shared" si="37"/>
        <v>4.1663941302771339E-2</v>
      </c>
      <c r="BH122">
        <f t="shared" si="38"/>
        <v>1</v>
      </c>
      <c r="BI122" s="34">
        <f t="shared" si="41"/>
        <v>2.3155853331247006E-2</v>
      </c>
      <c r="BJ122">
        <f t="shared" si="42"/>
        <v>3</v>
      </c>
      <c r="BK122" s="35">
        <v>3</v>
      </c>
      <c r="BL122" t="s">
        <v>146</v>
      </c>
      <c r="BM122" t="s">
        <v>147</v>
      </c>
      <c r="BN122">
        <f t="shared" si="39"/>
        <v>4</v>
      </c>
      <c r="BO122" s="35">
        <f>IFERROR(INDEX(DataTab_LCR_Battery_Info!$R$4:$R$9,MATCH(BL122,DataTab_LCR_Battery_Info!$Q$4:$Q$9,0))+INDEX(DataTab_LCR_Battery_Info!$T$4:$T$5,MATCH(BM122,DataTab_LCR_Battery_Info!$S$4:$S$5,0)),"1.4")</f>
        <v>4</v>
      </c>
      <c r="BP122">
        <f t="shared" si="40"/>
        <v>60.416666666666671</v>
      </c>
      <c r="BQ122">
        <f t="shared" si="32"/>
        <v>1</v>
      </c>
    </row>
    <row r="123" spans="6:69" x14ac:dyDescent="0.35">
      <c r="F123" t="s">
        <v>622</v>
      </c>
      <c r="G123" t="s">
        <v>623</v>
      </c>
      <c r="H123">
        <v>48.2</v>
      </c>
      <c r="I123">
        <v>48.2</v>
      </c>
      <c r="J123" t="s">
        <v>131</v>
      </c>
      <c r="K123" t="s">
        <v>624</v>
      </c>
      <c r="M123" t="s">
        <v>582</v>
      </c>
      <c r="N123" t="s">
        <v>135</v>
      </c>
      <c r="O123" s="16">
        <v>34200</v>
      </c>
      <c r="P123" s="17" t="s">
        <v>458</v>
      </c>
      <c r="Q123" s="18">
        <v>230</v>
      </c>
      <c r="R123" s="19">
        <v>50270</v>
      </c>
      <c r="S123" s="20">
        <v>0</v>
      </c>
      <c r="T123" s="21">
        <v>0</v>
      </c>
      <c r="U123" s="21">
        <v>0</v>
      </c>
      <c r="V123" s="21">
        <v>0</v>
      </c>
      <c r="W123" s="21">
        <v>0</v>
      </c>
      <c r="X123" s="21">
        <v>0</v>
      </c>
      <c r="Y123" s="21">
        <v>0</v>
      </c>
      <c r="Z123" s="21">
        <v>0</v>
      </c>
      <c r="AA123" s="21" t="s">
        <v>145</v>
      </c>
      <c r="AB123" s="21" t="s">
        <v>145</v>
      </c>
      <c r="AC123" s="21" t="s">
        <v>145</v>
      </c>
      <c r="AD123" s="21" t="s">
        <v>145</v>
      </c>
      <c r="AE123" s="21" t="s">
        <v>145</v>
      </c>
      <c r="AF123" s="21" t="s">
        <v>145</v>
      </c>
      <c r="AG123" s="22" t="s">
        <v>145</v>
      </c>
      <c r="AH123" s="23" t="s">
        <v>161</v>
      </c>
      <c r="AI123" s="24" t="s">
        <v>209</v>
      </c>
      <c r="AJ123" s="24" t="s">
        <v>623</v>
      </c>
      <c r="AK123" s="24">
        <v>49.3</v>
      </c>
      <c r="AL123" s="24">
        <v>0</v>
      </c>
      <c r="AM123" s="24">
        <v>0</v>
      </c>
      <c r="AN123" s="25">
        <f t="shared" si="33"/>
        <v>0</v>
      </c>
      <c r="AO123" s="26">
        <v>1</v>
      </c>
      <c r="AP123" s="26"/>
      <c r="AQ123" s="36">
        <v>1</v>
      </c>
      <c r="AR123" s="26"/>
      <c r="AS123" s="28">
        <v>42.394520547945206</v>
      </c>
      <c r="AT123" s="28">
        <v>46.397260273972606</v>
      </c>
      <c r="AU123" s="35">
        <v>4</v>
      </c>
      <c r="AV123" s="29" t="s">
        <v>140</v>
      </c>
      <c r="AW123" s="30" t="s">
        <v>141</v>
      </c>
      <c r="AX123" s="30" t="s">
        <v>460</v>
      </c>
      <c r="AY123" s="30" t="s">
        <v>142</v>
      </c>
      <c r="AZ123" s="30" t="s">
        <v>143</v>
      </c>
      <c r="BA123" s="35">
        <f t="shared" si="34"/>
        <v>4</v>
      </c>
      <c r="BB123" s="30">
        <f>IFERROR(INDEX(DataTab_LCR_Battery_Info!$M$3:$M$12,MATCH(AW123,DataTab_LCR_Battery_Info!$L$3:$L$12,0)),"CAISO_System")</f>
        <v>657</v>
      </c>
      <c r="BC123" s="31" t="str">
        <f t="shared" si="35"/>
        <v>High</v>
      </c>
      <c r="BD123" t="s">
        <v>443</v>
      </c>
      <c r="BE123" s="32">
        <v>52.17202004112</v>
      </c>
      <c r="BF123" s="35">
        <f t="shared" si="36"/>
        <v>1</v>
      </c>
      <c r="BG123" s="33" t="str">
        <f t="shared" si="37"/>
        <v>Not Available</v>
      </c>
      <c r="BH123">
        <f t="shared" si="38"/>
        <v>2.4</v>
      </c>
      <c r="BI123" s="34" t="str">
        <f t="shared" si="41"/>
        <v>Not Available</v>
      </c>
      <c r="BJ123">
        <v>2.5</v>
      </c>
      <c r="BK123" s="35">
        <v>2.5</v>
      </c>
      <c r="BL123" t="s">
        <v>313</v>
      </c>
      <c r="BM123" t="s">
        <v>313</v>
      </c>
      <c r="BN123">
        <f t="shared" si="39"/>
        <v>1</v>
      </c>
      <c r="BO123" s="35">
        <f>IFERROR(INDEX(DataTab_LCR_Battery_Info!$R$4:$R$9,MATCH(BL123,DataTab_LCR_Battery_Info!$Q$4:$Q$9,0))+INDEX(DataTab_LCR_Battery_Info!$T$4:$T$5,MATCH(BM123,DataTab_LCR_Battery_Info!$S$4:$S$5,0)),"1.4")</f>
        <v>1</v>
      </c>
      <c r="BP123">
        <f t="shared" si="40"/>
        <v>59.375</v>
      </c>
      <c r="BQ123">
        <f t="shared" si="32"/>
        <v>0</v>
      </c>
    </row>
    <row r="124" spans="6:69" x14ac:dyDescent="0.35">
      <c r="F124" s="15" t="s">
        <v>625</v>
      </c>
      <c r="G124" s="15" t="s">
        <v>626</v>
      </c>
      <c r="H124" s="15">
        <v>65.08</v>
      </c>
      <c r="I124" s="15">
        <v>83.2</v>
      </c>
      <c r="J124" s="15" t="s">
        <v>156</v>
      </c>
      <c r="K124" s="15" t="s">
        <v>520</v>
      </c>
      <c r="L124" s="15" t="s">
        <v>233</v>
      </c>
      <c r="M124" s="15" t="s">
        <v>134</v>
      </c>
      <c r="N124" s="15" t="s">
        <v>167</v>
      </c>
      <c r="O124" s="16">
        <v>40450</v>
      </c>
      <c r="P124" s="17" t="s">
        <v>627</v>
      </c>
      <c r="Q124" s="18">
        <v>115</v>
      </c>
      <c r="R124" s="19">
        <v>246</v>
      </c>
      <c r="S124" s="20">
        <v>383862</v>
      </c>
      <c r="T124" s="21">
        <v>0</v>
      </c>
      <c r="U124" s="21">
        <v>3372675</v>
      </c>
      <c r="V124" s="21">
        <v>3372675</v>
      </c>
      <c r="W124" s="21">
        <v>0</v>
      </c>
      <c r="X124" s="21">
        <v>3.1393484999999997</v>
      </c>
      <c r="Y124" s="21">
        <v>4488.9529487999998</v>
      </c>
      <c r="Z124" s="21">
        <v>197650.27362651221</v>
      </c>
      <c r="AA124" s="21">
        <v>9.3081856389957519E-7</v>
      </c>
      <c r="AB124" s="21">
        <v>1.3309770282639152E-3</v>
      </c>
      <c r="AC124" s="21">
        <v>5.8603415279121829E-2</v>
      </c>
      <c r="AD124" s="21">
        <v>8.786165340669303</v>
      </c>
      <c r="AE124" s="21">
        <v>8.1783258045860233E-6</v>
      </c>
      <c r="AF124" s="21">
        <v>1.1694184234959439E-2</v>
      </c>
      <c r="AG124" s="22">
        <v>0.51489929617027008</v>
      </c>
      <c r="AH124" s="23" t="s">
        <v>235</v>
      </c>
      <c r="AI124" s="24" t="s">
        <v>236</v>
      </c>
      <c r="AJ124" s="24" t="s">
        <v>628</v>
      </c>
      <c r="AK124" s="24">
        <v>166.99999999999997</v>
      </c>
      <c r="AL124" s="24">
        <v>162.69999999999999</v>
      </c>
      <c r="AM124" s="24">
        <v>162.69999999999999</v>
      </c>
      <c r="AN124" s="25">
        <f t="shared" si="33"/>
        <v>0.26239438930358466</v>
      </c>
      <c r="AO124" s="26">
        <v>4</v>
      </c>
      <c r="AP124" s="26"/>
      <c r="AQ124" s="36">
        <v>1</v>
      </c>
      <c r="AR124" s="26"/>
      <c r="AS124" s="28">
        <v>25.271232876712329</v>
      </c>
      <c r="AT124" s="28">
        <v>29.273972602739725</v>
      </c>
      <c r="AU124" s="35">
        <v>2</v>
      </c>
      <c r="AV124" s="29" t="s">
        <v>140</v>
      </c>
      <c r="AW124" s="30" t="s">
        <v>629</v>
      </c>
      <c r="AX124" s="30">
        <v>0</v>
      </c>
      <c r="AY124" s="30" t="s">
        <v>142</v>
      </c>
      <c r="AZ124" s="30" t="s">
        <v>143</v>
      </c>
      <c r="BA124" s="35">
        <f t="shared" si="34"/>
        <v>4</v>
      </c>
      <c r="BB124" s="30">
        <f>IFERROR(INDEX(DataTab_LCR_Battery_Info!$M$3:$M$12,MATCH(AW124,DataTab_LCR_Battery_Info!$L$3:$L$12,0)),"CAISO_System")</f>
        <v>19</v>
      </c>
      <c r="BC124" s="31" t="str">
        <f t="shared" si="35"/>
        <v>Low</v>
      </c>
      <c r="BD124" t="s">
        <v>443</v>
      </c>
      <c r="BE124" s="32">
        <v>178.20795889799999</v>
      </c>
      <c r="BF124" s="35">
        <f t="shared" si="36"/>
        <v>1</v>
      </c>
      <c r="BG124" s="33">
        <f t="shared" si="37"/>
        <v>23.388368469918877</v>
      </c>
      <c r="BH124">
        <f t="shared" si="38"/>
        <v>4</v>
      </c>
      <c r="BI124" s="34">
        <f t="shared" si="41"/>
        <v>6.1369766614715786</v>
      </c>
      <c r="BJ124">
        <f t="shared" ref="BJ124:BJ131" si="43">IF(BI124="Not Available",2.4,IF(BI124&gt;_xlfn.QUARTILE.INC($BI$5:$BI$168,3),4,IF(BI124&gt;_xlfn.QUARTILE.INC($BI$5:$BI$168,2),3,IF(BI124&gt;_xlfn.QUARTILE.INC($BI$5:$BI$168,1),2,1))))</f>
        <v>4</v>
      </c>
      <c r="BK124" s="35">
        <v>4</v>
      </c>
      <c r="BL124" t="s">
        <v>313</v>
      </c>
      <c r="BM124" t="s">
        <v>313</v>
      </c>
      <c r="BN124">
        <f t="shared" si="39"/>
        <v>1</v>
      </c>
      <c r="BO124" s="35">
        <f>IFERROR(INDEX(DataTab_LCR_Battery_Info!$R$4:$R$9,MATCH(BL124,DataTab_LCR_Battery_Info!$Q$4:$Q$9,0))+INDEX(DataTab_LCR_Battery_Info!$T$4:$T$5,MATCH(BM124,DataTab_LCR_Battery_Info!$S$4:$S$5,0)),"1.4")</f>
        <v>1</v>
      </c>
      <c r="BP124">
        <f t="shared" si="40"/>
        <v>59.375</v>
      </c>
      <c r="BQ124">
        <f t="shared" si="32"/>
        <v>0</v>
      </c>
    </row>
    <row r="125" spans="6:69" x14ac:dyDescent="0.35">
      <c r="F125" s="15" t="s">
        <v>630</v>
      </c>
      <c r="G125" s="15" t="s">
        <v>631</v>
      </c>
      <c r="H125" s="15">
        <v>97.62</v>
      </c>
      <c r="I125" s="15"/>
      <c r="J125" s="15" t="s">
        <v>156</v>
      </c>
      <c r="K125" s="15" t="s">
        <v>520</v>
      </c>
      <c r="L125" s="15" t="s">
        <v>233</v>
      </c>
      <c r="M125" s="15" t="s">
        <v>134</v>
      </c>
      <c r="N125" s="15" t="s">
        <v>167</v>
      </c>
      <c r="O125" s="16">
        <v>40450</v>
      </c>
      <c r="P125" s="17" t="s">
        <v>627</v>
      </c>
      <c r="Q125" s="18">
        <v>115</v>
      </c>
      <c r="R125" s="19">
        <v>246</v>
      </c>
      <c r="S125" s="20">
        <v>383862</v>
      </c>
      <c r="T125" s="21">
        <v>0</v>
      </c>
      <c r="U125" s="21">
        <v>3372675</v>
      </c>
      <c r="V125" s="21">
        <v>3372675</v>
      </c>
      <c r="W125" s="21">
        <v>0</v>
      </c>
      <c r="X125" s="21">
        <v>3.1393484999999997</v>
      </c>
      <c r="Y125" s="21">
        <v>4488.9529487999998</v>
      </c>
      <c r="Z125" s="21">
        <v>197650.27362651221</v>
      </c>
      <c r="AA125" s="21">
        <v>9.3081856389957519E-7</v>
      </c>
      <c r="AB125" s="21">
        <v>1.3309770282639152E-3</v>
      </c>
      <c r="AC125" s="21">
        <v>5.8603415279121829E-2</v>
      </c>
      <c r="AD125" s="21">
        <v>8.786165340669303</v>
      </c>
      <c r="AE125" s="21">
        <v>8.1783258045860233E-6</v>
      </c>
      <c r="AF125" s="21">
        <v>1.1694184234959439E-2</v>
      </c>
      <c r="AG125" s="22">
        <v>0.51489929617027008</v>
      </c>
      <c r="AH125" s="23" t="s">
        <v>235</v>
      </c>
      <c r="AI125" s="24" t="s">
        <v>236</v>
      </c>
      <c r="AJ125" s="24" t="s">
        <v>628</v>
      </c>
      <c r="AK125" s="24">
        <v>166.99999999999997</v>
      </c>
      <c r="AL125" s="24">
        <v>162.69999999999999</v>
      </c>
      <c r="AM125" s="24">
        <v>162.69999999999999</v>
      </c>
      <c r="AN125" s="25">
        <f t="shared" si="33"/>
        <v>0.26239438930358466</v>
      </c>
      <c r="AO125" s="26">
        <v>4</v>
      </c>
      <c r="AP125" s="26"/>
      <c r="AQ125" s="36">
        <v>1</v>
      </c>
      <c r="AR125" s="26"/>
      <c r="AS125" s="28">
        <v>25.271232876712329</v>
      </c>
      <c r="AT125" s="28">
        <v>29.273972602739725</v>
      </c>
      <c r="AU125" s="35">
        <v>2</v>
      </c>
      <c r="AV125" s="29" t="s">
        <v>140</v>
      </c>
      <c r="AW125" s="30" t="s">
        <v>629</v>
      </c>
      <c r="AX125" s="30">
        <v>0</v>
      </c>
      <c r="AY125" s="30" t="s">
        <v>142</v>
      </c>
      <c r="AZ125" s="30" t="s">
        <v>143</v>
      </c>
      <c r="BA125" s="35">
        <f t="shared" si="34"/>
        <v>4</v>
      </c>
      <c r="BB125" s="30">
        <f>IFERROR(INDEX(DataTab_LCR_Battery_Info!$M$3:$M$12,MATCH(AW125,DataTab_LCR_Battery_Info!$L$3:$L$12,0)),"CAISO_System")</f>
        <v>19</v>
      </c>
      <c r="BC125" s="31" t="str">
        <f t="shared" si="35"/>
        <v>Low</v>
      </c>
      <c r="BD125" t="s">
        <v>443</v>
      </c>
      <c r="BE125" s="32">
        <v>178.20795889799999</v>
      </c>
      <c r="BF125" s="35">
        <f t="shared" si="36"/>
        <v>1</v>
      </c>
      <c r="BG125" s="33">
        <f t="shared" si="37"/>
        <v>23.388368469918877</v>
      </c>
      <c r="BH125">
        <f t="shared" si="38"/>
        <v>4</v>
      </c>
      <c r="BI125" s="34">
        <f t="shared" si="41"/>
        <v>6.1369766614715786</v>
      </c>
      <c r="BJ125">
        <f t="shared" si="43"/>
        <v>4</v>
      </c>
      <c r="BK125" s="35">
        <v>4</v>
      </c>
      <c r="BL125" t="s">
        <v>313</v>
      </c>
      <c r="BM125" t="s">
        <v>313</v>
      </c>
      <c r="BN125">
        <f t="shared" si="39"/>
        <v>1</v>
      </c>
      <c r="BO125" s="35">
        <f>IFERROR(INDEX(DataTab_LCR_Battery_Info!$R$4:$R$9,MATCH(BL125,DataTab_LCR_Battery_Info!$Q$4:$Q$9,0))+INDEX(DataTab_LCR_Battery_Info!$T$4:$T$5,MATCH(BM125,DataTab_LCR_Battery_Info!$S$4:$S$5,0)),"1.4")</f>
        <v>1</v>
      </c>
      <c r="BP125">
        <f t="shared" si="40"/>
        <v>59.375</v>
      </c>
      <c r="BQ125">
        <f t="shared" si="32"/>
        <v>0</v>
      </c>
    </row>
    <row r="126" spans="6:69" x14ac:dyDescent="0.35">
      <c r="F126" s="15" t="s">
        <v>632</v>
      </c>
      <c r="G126" s="15" t="s">
        <v>633</v>
      </c>
      <c r="H126" s="15">
        <v>51.91</v>
      </c>
      <c r="I126" s="15">
        <v>57</v>
      </c>
      <c r="J126" s="15" t="s">
        <v>156</v>
      </c>
      <c r="K126" s="15" t="s">
        <v>634</v>
      </c>
      <c r="L126" s="15" t="s">
        <v>158</v>
      </c>
      <c r="M126" s="15" t="s">
        <v>134</v>
      </c>
      <c r="N126" s="15" t="s">
        <v>167</v>
      </c>
      <c r="O126" s="16">
        <v>37428</v>
      </c>
      <c r="P126" s="17" t="s">
        <v>635</v>
      </c>
      <c r="Q126" s="18">
        <v>500</v>
      </c>
      <c r="R126" s="19">
        <v>55499</v>
      </c>
      <c r="S126" s="20">
        <v>11340</v>
      </c>
      <c r="T126" s="21">
        <v>0</v>
      </c>
      <c r="U126" s="21">
        <v>124887</v>
      </c>
      <c r="V126" s="21">
        <v>124887</v>
      </c>
      <c r="W126" s="21">
        <v>0</v>
      </c>
      <c r="X126" s="21">
        <v>3.5000000000000003E-2</v>
      </c>
      <c r="Y126" s="21">
        <v>0.628</v>
      </c>
      <c r="Z126" s="21">
        <v>7305.8385086379003</v>
      </c>
      <c r="AA126" s="21">
        <v>2.802533490275209E-7</v>
      </c>
      <c r="AB126" s="21">
        <v>5.0285458054080889E-6</v>
      </c>
      <c r="AC126" s="21">
        <v>5.8499591699999999E-2</v>
      </c>
      <c r="AD126" s="21">
        <v>11.012962962962963</v>
      </c>
      <c r="AE126" s="21">
        <v>3.08641975308642E-6</v>
      </c>
      <c r="AF126" s="21">
        <v>5.5379188712522042E-5</v>
      </c>
      <c r="AG126" s="22">
        <v>0.64425383674055547</v>
      </c>
      <c r="AH126" s="23" t="s">
        <v>137</v>
      </c>
      <c r="AI126" s="24" t="s">
        <v>138</v>
      </c>
      <c r="AJ126" s="24" t="s">
        <v>636</v>
      </c>
      <c r="AK126" s="24">
        <v>60.5</v>
      </c>
      <c r="AL126" s="24">
        <v>50.61</v>
      </c>
      <c r="AM126" s="24">
        <v>50.61</v>
      </c>
      <c r="AN126" s="25">
        <f t="shared" si="33"/>
        <v>2.1397033850333976E-2</v>
      </c>
      <c r="AO126" s="26">
        <v>1</v>
      </c>
      <c r="AP126" s="26"/>
      <c r="AQ126" s="36">
        <v>3</v>
      </c>
      <c r="AR126" s="26"/>
      <c r="AS126" s="28">
        <v>33.550684931506851</v>
      </c>
      <c r="AT126" s="28">
        <v>37.553424657534244</v>
      </c>
      <c r="AU126" s="35">
        <v>3</v>
      </c>
      <c r="AV126" s="29" t="s">
        <v>142</v>
      </c>
      <c r="AW126" s="30" t="s">
        <v>163</v>
      </c>
      <c r="AX126" s="30" t="s">
        <v>163</v>
      </c>
      <c r="AY126" s="30" t="s">
        <v>142</v>
      </c>
      <c r="AZ126" s="30" t="s">
        <v>143</v>
      </c>
      <c r="BA126" s="35">
        <f t="shared" si="34"/>
        <v>4</v>
      </c>
      <c r="BB126" s="30" t="str">
        <f>IFERROR(INDEX(DataTab_LCR_Battery_Info!$M$3:$M$12,MATCH(AW126,DataTab_LCR_Battery_Info!$L$3:$L$12,0)),"CAISO_System")</f>
        <v>CAISO_System</v>
      </c>
      <c r="BC126" s="31" t="str">
        <f t="shared" si="35"/>
        <v>High</v>
      </c>
      <c r="BD126" t="s">
        <v>443</v>
      </c>
      <c r="BE126" s="32">
        <v>23.329428858090001</v>
      </c>
      <c r="BF126" s="35">
        <f t="shared" si="36"/>
        <v>1</v>
      </c>
      <c r="BG126" s="33">
        <f t="shared" si="37"/>
        <v>0.11075837742504409</v>
      </c>
      <c r="BH126">
        <f t="shared" si="38"/>
        <v>2</v>
      </c>
      <c r="BI126" s="34">
        <f t="shared" si="41"/>
        <v>2.3699007509717348E-3</v>
      </c>
      <c r="BJ126">
        <f t="shared" si="43"/>
        <v>1</v>
      </c>
      <c r="BK126" s="35">
        <v>1</v>
      </c>
      <c r="BL126" t="s">
        <v>147</v>
      </c>
      <c r="BM126" t="s">
        <v>313</v>
      </c>
      <c r="BN126">
        <f t="shared" si="39"/>
        <v>2</v>
      </c>
      <c r="BO126" s="35">
        <f>IFERROR(INDEX(DataTab_LCR_Battery_Info!$R$4:$R$9,MATCH(BL126,DataTab_LCR_Battery_Info!$Q$4:$Q$9,0))+INDEX(DataTab_LCR_Battery_Info!$T$4:$T$5,MATCH(BM126,DataTab_LCR_Battery_Info!$S$4:$S$5,0)),"1.4")</f>
        <v>1.5</v>
      </c>
      <c r="BP126">
        <f t="shared" si="40"/>
        <v>58.333333333333336</v>
      </c>
      <c r="BQ126">
        <f t="shared" si="32"/>
        <v>0</v>
      </c>
    </row>
    <row r="127" spans="6:69" x14ac:dyDescent="0.35">
      <c r="F127" s="15" t="s">
        <v>637</v>
      </c>
      <c r="G127" s="15" t="s">
        <v>638</v>
      </c>
      <c r="H127" s="15">
        <v>49.9</v>
      </c>
      <c r="I127" s="15">
        <v>51.2</v>
      </c>
      <c r="J127" s="15" t="s">
        <v>156</v>
      </c>
      <c r="K127" s="15" t="s">
        <v>166</v>
      </c>
      <c r="L127" s="15" t="s">
        <v>158</v>
      </c>
      <c r="M127" s="15" t="s">
        <v>134</v>
      </c>
      <c r="N127" s="15" t="s">
        <v>167</v>
      </c>
      <c r="O127" s="16">
        <v>35065</v>
      </c>
      <c r="P127" s="17" t="s">
        <v>620</v>
      </c>
      <c r="Q127" s="18">
        <v>230</v>
      </c>
      <c r="R127" s="19">
        <v>7449</v>
      </c>
      <c r="S127" s="20">
        <v>11838</v>
      </c>
      <c r="T127" s="21">
        <v>0</v>
      </c>
      <c r="U127" s="21">
        <v>111717</v>
      </c>
      <c r="V127" s="21">
        <v>111717</v>
      </c>
      <c r="W127" s="21">
        <v>0</v>
      </c>
      <c r="X127" s="21">
        <v>3.3000000000000002E-2</v>
      </c>
      <c r="Y127" s="21">
        <v>0.91300000000000003</v>
      </c>
      <c r="Z127" s="21">
        <v>6535.3988859489</v>
      </c>
      <c r="AA127" s="21">
        <v>2.9538924246086094E-7</v>
      </c>
      <c r="AB127" s="21">
        <v>8.1724357080838201E-6</v>
      </c>
      <c r="AC127" s="21">
        <v>5.8499591699999999E-2</v>
      </c>
      <c r="AD127" s="21">
        <v>9.4371515458692343</v>
      </c>
      <c r="AE127" s="21">
        <v>2.7876330461226559E-6</v>
      </c>
      <c r="AF127" s="21">
        <v>7.7124514276060148E-5</v>
      </c>
      <c r="AG127" s="22">
        <v>0.55206951224437406</v>
      </c>
      <c r="AH127" s="23" t="s">
        <v>161</v>
      </c>
      <c r="AI127" s="24" t="s">
        <v>138</v>
      </c>
      <c r="AJ127" s="24" t="s">
        <v>639</v>
      </c>
      <c r="AK127" s="24">
        <v>50</v>
      </c>
      <c r="AL127" s="24">
        <v>49.5</v>
      </c>
      <c r="AM127" s="24">
        <v>49.5</v>
      </c>
      <c r="AN127" s="25">
        <f t="shared" si="33"/>
        <v>2.7027397260273974E-2</v>
      </c>
      <c r="AO127" s="26">
        <v>2</v>
      </c>
      <c r="AP127" s="26"/>
      <c r="AQ127" s="36">
        <v>1</v>
      </c>
      <c r="AR127" s="26"/>
      <c r="AS127" s="28">
        <v>40.024657534246572</v>
      </c>
      <c r="AT127" s="28">
        <v>44.027397260273972</v>
      </c>
      <c r="AU127" s="35">
        <v>3</v>
      </c>
      <c r="AV127" s="29" t="s">
        <v>140</v>
      </c>
      <c r="AW127" s="30" t="s">
        <v>437</v>
      </c>
      <c r="AX127" s="30" t="s">
        <v>621</v>
      </c>
      <c r="AY127" s="30" t="s">
        <v>140</v>
      </c>
      <c r="AZ127" s="30">
        <v>14</v>
      </c>
      <c r="BA127" s="35">
        <f t="shared" si="34"/>
        <v>2</v>
      </c>
      <c r="BB127" s="30">
        <f>IFERROR(INDEX(DataTab_LCR_Battery_Info!$M$3:$M$12,MATCH(AW127,DataTab_LCR_Battery_Info!$L$3:$L$12,0)),"CAISO_System")</f>
        <v>75</v>
      </c>
      <c r="BC127" s="31" t="str">
        <f t="shared" si="35"/>
        <v>High</v>
      </c>
      <c r="BD127" t="s">
        <v>171</v>
      </c>
      <c r="BE127" s="32">
        <v>3.0930805725750004</v>
      </c>
      <c r="BF127" s="35">
        <f t="shared" si="36"/>
        <v>3</v>
      </c>
      <c r="BG127" s="33">
        <f t="shared" si="37"/>
        <v>0.1542490285521203</v>
      </c>
      <c r="BH127">
        <f t="shared" si="38"/>
        <v>3</v>
      </c>
      <c r="BI127" s="34">
        <f t="shared" si="41"/>
        <v>4.1689497716894987E-3</v>
      </c>
      <c r="BJ127">
        <f t="shared" si="43"/>
        <v>1</v>
      </c>
      <c r="BK127" s="35">
        <v>1</v>
      </c>
      <c r="BL127" t="s">
        <v>146</v>
      </c>
      <c r="BM127" t="s">
        <v>147</v>
      </c>
      <c r="BN127">
        <f t="shared" si="39"/>
        <v>4</v>
      </c>
      <c r="BO127" s="35">
        <f>IFERROR(INDEX(DataTab_LCR_Battery_Info!$R$4:$R$9,MATCH(BL127,DataTab_LCR_Battery_Info!$Q$4:$Q$9,0))+INDEX(DataTab_LCR_Battery_Info!$T$4:$T$5,MATCH(BM127,DataTab_LCR_Battery_Info!$S$4:$S$5,0)),"1.4")</f>
        <v>4</v>
      </c>
      <c r="BP127">
        <f t="shared" si="40"/>
        <v>58.333333333333329</v>
      </c>
      <c r="BQ127">
        <f t="shared" si="32"/>
        <v>0</v>
      </c>
    </row>
    <row r="128" spans="6:69" x14ac:dyDescent="0.35">
      <c r="F128" s="15" t="s">
        <v>640</v>
      </c>
      <c r="G128" s="15" t="s">
        <v>641</v>
      </c>
      <c r="H128" s="15">
        <v>48.68</v>
      </c>
      <c r="I128" s="15">
        <v>49.9</v>
      </c>
      <c r="J128" s="15" t="s">
        <v>156</v>
      </c>
      <c r="K128" s="15" t="s">
        <v>388</v>
      </c>
      <c r="L128" s="15" t="s">
        <v>158</v>
      </c>
      <c r="M128" s="15" t="s">
        <v>134</v>
      </c>
      <c r="N128" s="15" t="s">
        <v>167</v>
      </c>
      <c r="O128" s="16">
        <v>37702</v>
      </c>
      <c r="P128" s="17" t="s">
        <v>642</v>
      </c>
      <c r="Q128" s="18">
        <v>230</v>
      </c>
      <c r="R128" s="19">
        <v>55855</v>
      </c>
      <c r="S128" s="20">
        <v>9388</v>
      </c>
      <c r="T128" s="21">
        <v>0</v>
      </c>
      <c r="U128" s="21">
        <v>111140</v>
      </c>
      <c r="V128" s="21">
        <v>111140</v>
      </c>
      <c r="W128" s="21">
        <v>0</v>
      </c>
      <c r="X128" s="21">
        <v>3.5000000000000003E-2</v>
      </c>
      <c r="Y128" s="21">
        <v>0.91900000000000004</v>
      </c>
      <c r="Z128" s="21">
        <v>6501.6446215380001</v>
      </c>
      <c r="AA128" s="21">
        <v>3.1491812128846504E-7</v>
      </c>
      <c r="AB128" s="21">
        <v>8.2688500989742664E-6</v>
      </c>
      <c r="AC128" s="21">
        <v>5.8499591699999999E-2</v>
      </c>
      <c r="AD128" s="21">
        <v>11.838517256071581</v>
      </c>
      <c r="AE128" s="21">
        <v>3.7281636131231368E-6</v>
      </c>
      <c r="AF128" s="21">
        <v>9.7890924584576055E-5</v>
      </c>
      <c r="AG128" s="22">
        <v>0.69254842581359188</v>
      </c>
      <c r="AH128" s="23" t="s">
        <v>161</v>
      </c>
      <c r="AI128" s="24" t="s">
        <v>138</v>
      </c>
      <c r="AJ128" s="24" t="s">
        <v>641</v>
      </c>
      <c r="AK128" s="24">
        <v>47</v>
      </c>
      <c r="AL128" s="24">
        <v>46.9</v>
      </c>
      <c r="AM128" s="24">
        <v>46.9</v>
      </c>
      <c r="AN128" s="25">
        <f t="shared" si="33"/>
        <v>2.2801904206742447E-2</v>
      </c>
      <c r="AO128" s="26">
        <v>2</v>
      </c>
      <c r="AP128" s="26"/>
      <c r="AQ128" s="36">
        <v>3</v>
      </c>
      <c r="AR128" s="26"/>
      <c r="AS128" s="28">
        <v>32.799999999999997</v>
      </c>
      <c r="AT128" s="28">
        <v>36.802739726027397</v>
      </c>
      <c r="AU128" s="35">
        <v>3</v>
      </c>
      <c r="AV128" s="29" t="s">
        <v>142</v>
      </c>
      <c r="AW128" s="30" t="s">
        <v>163</v>
      </c>
      <c r="AX128" s="30" t="s">
        <v>163</v>
      </c>
      <c r="AY128" s="30" t="s">
        <v>142</v>
      </c>
      <c r="AZ128" s="30" t="s">
        <v>143</v>
      </c>
      <c r="BA128" s="35">
        <f t="shared" si="34"/>
        <v>4</v>
      </c>
      <c r="BB128" s="30" t="str">
        <f>IFERROR(INDEX(DataTab_LCR_Battery_Info!$M$3:$M$12,MATCH(AW128,DataTab_LCR_Battery_Info!$L$3:$L$12,0)),"CAISO_System")</f>
        <v>CAISO_System</v>
      </c>
      <c r="BC128" s="31" t="str">
        <f t="shared" si="35"/>
        <v>High</v>
      </c>
      <c r="BD128" t="s">
        <v>443</v>
      </c>
      <c r="BE128" s="32">
        <v>11.223866811599999</v>
      </c>
      <c r="BF128" s="35">
        <f t="shared" si="36"/>
        <v>1</v>
      </c>
      <c r="BG128" s="33">
        <f t="shared" si="37"/>
        <v>0.19578184916915212</v>
      </c>
      <c r="BH128">
        <f t="shared" si="38"/>
        <v>3</v>
      </c>
      <c r="BI128" s="34">
        <f t="shared" si="41"/>
        <v>4.4641989701739047E-3</v>
      </c>
      <c r="BJ128">
        <f t="shared" si="43"/>
        <v>1</v>
      </c>
      <c r="BK128" s="35">
        <v>1</v>
      </c>
      <c r="BL128" t="s">
        <v>312</v>
      </c>
      <c r="BM128" t="s">
        <v>313</v>
      </c>
      <c r="BN128">
        <f t="shared" si="39"/>
        <v>1</v>
      </c>
      <c r="BO128" s="35">
        <f>IFERROR(INDEX(DataTab_LCR_Battery_Info!$R$4:$R$9,MATCH(BL128,DataTab_LCR_Battery_Info!$Q$4:$Q$9,0))+INDEX(DataTab_LCR_Battery_Info!$T$4:$T$5,MATCH(BM128,DataTab_LCR_Battery_Info!$S$4:$S$5,0)),"1.4")</f>
        <v>1.25</v>
      </c>
      <c r="BP128">
        <f t="shared" si="40"/>
        <v>57.291666666666664</v>
      </c>
      <c r="BQ128">
        <f t="shared" si="32"/>
        <v>0</v>
      </c>
    </row>
    <row r="129" spans="6:69" x14ac:dyDescent="0.35">
      <c r="F129" s="15" t="s">
        <v>643</v>
      </c>
      <c r="G129" s="15" t="s">
        <v>644</v>
      </c>
      <c r="H129" s="15">
        <v>120</v>
      </c>
      <c r="I129" s="15"/>
      <c r="J129" s="15" t="s">
        <v>156</v>
      </c>
      <c r="K129" s="15" t="s">
        <v>645</v>
      </c>
      <c r="L129" s="15" t="s">
        <v>206</v>
      </c>
      <c r="M129" s="15" t="s">
        <v>134</v>
      </c>
      <c r="N129" s="15" t="s">
        <v>167</v>
      </c>
      <c r="O129" s="16">
        <v>31778</v>
      </c>
      <c r="P129" s="17" t="s">
        <v>646</v>
      </c>
      <c r="Q129" s="18">
        <v>115</v>
      </c>
      <c r="R129" s="19">
        <v>10034</v>
      </c>
      <c r="S129" s="20">
        <v>102682</v>
      </c>
      <c r="T129" s="21">
        <v>57166</v>
      </c>
      <c r="U129" s="21">
        <v>915492</v>
      </c>
      <c r="V129" s="21">
        <v>791214</v>
      </c>
      <c r="W129" s="21">
        <v>124278</v>
      </c>
      <c r="X129" s="21">
        <v>0.26600000000000001</v>
      </c>
      <c r="Y129" s="21">
        <v>10.353999999999999</v>
      </c>
      <c r="Z129" s="21">
        <v>53555.908204616397</v>
      </c>
      <c r="AA129" s="21">
        <v>2.9055415011818781E-7</v>
      </c>
      <c r="AB129" s="21">
        <v>1.1309765677908708E-5</v>
      </c>
      <c r="AC129" s="21">
        <v>5.8499591699999999E-2</v>
      </c>
      <c r="AD129" s="21">
        <v>7.7054790518299212</v>
      </c>
      <c r="AE129" s="21">
        <v>2.2388589171579422E-6</v>
      </c>
      <c r="AF129" s="21">
        <v>8.7147162512230585E-5</v>
      </c>
      <c r="AG129" s="22">
        <v>0.45076737838495351</v>
      </c>
      <c r="AH129" s="23" t="s">
        <v>161</v>
      </c>
      <c r="AI129" s="24" t="s">
        <v>209</v>
      </c>
      <c r="AJ129" s="24" t="s">
        <v>647</v>
      </c>
      <c r="AK129" s="24">
        <v>130</v>
      </c>
      <c r="AL129" s="24">
        <v>105</v>
      </c>
      <c r="AM129" s="24">
        <v>110</v>
      </c>
      <c r="AN129" s="25">
        <f t="shared" si="33"/>
        <v>9.0166842290129959E-2</v>
      </c>
      <c r="AO129" s="26">
        <v>4</v>
      </c>
      <c r="AP129" s="26"/>
      <c r="AQ129" s="36">
        <v>1</v>
      </c>
      <c r="AR129" s="26"/>
      <c r="AS129" s="28">
        <v>49.030136986301372</v>
      </c>
      <c r="AT129" s="28">
        <v>53.032876712328765</v>
      </c>
      <c r="AU129" s="35">
        <v>4</v>
      </c>
      <c r="AV129" s="29" t="s">
        <v>140</v>
      </c>
      <c r="AW129" s="30" t="s">
        <v>310</v>
      </c>
      <c r="AX129" s="30" t="s">
        <v>648</v>
      </c>
      <c r="AY129" s="30" t="s">
        <v>140</v>
      </c>
      <c r="AZ129" s="30">
        <v>56</v>
      </c>
      <c r="BA129" s="35">
        <f t="shared" si="34"/>
        <v>1</v>
      </c>
      <c r="BB129" s="30">
        <f>IFERROR(INDEX(DataTab_LCR_Battery_Info!$M$3:$M$12,MATCH(AW129,DataTab_LCR_Battery_Info!$L$3:$L$12,0)),"CAISO_System")</f>
        <v>2220</v>
      </c>
      <c r="BC129" s="31" t="str">
        <f t="shared" si="35"/>
        <v>High</v>
      </c>
      <c r="BD129" t="s">
        <v>144</v>
      </c>
      <c r="BE129" s="32" t="s">
        <v>145</v>
      </c>
      <c r="BF129" s="35">
        <f t="shared" si="36"/>
        <v>4</v>
      </c>
      <c r="BG129" s="33">
        <f t="shared" si="37"/>
        <v>0.17429432502446118</v>
      </c>
      <c r="BH129">
        <f t="shared" si="38"/>
        <v>3</v>
      </c>
      <c r="BI129" s="34">
        <f t="shared" si="41"/>
        <v>1.5715568916545242E-2</v>
      </c>
      <c r="BJ129">
        <f t="shared" si="43"/>
        <v>3</v>
      </c>
      <c r="BK129" s="35">
        <v>3</v>
      </c>
      <c r="BL129" t="s">
        <v>312</v>
      </c>
      <c r="BM129" t="s">
        <v>313</v>
      </c>
      <c r="BN129">
        <f t="shared" si="39"/>
        <v>1</v>
      </c>
      <c r="BO129" s="35">
        <f>IFERROR(INDEX(DataTab_LCR_Battery_Info!$R$4:$R$9,MATCH(BL129,DataTab_LCR_Battery_Info!$Q$4:$Q$9,0))+INDEX(DataTab_LCR_Battery_Info!$T$4:$T$5,MATCH(BM129,DataTab_LCR_Battery_Info!$S$4:$S$5,0)),"1.4")</f>
        <v>1.25</v>
      </c>
      <c r="BP129">
        <f t="shared" si="40"/>
        <v>56.25</v>
      </c>
      <c r="BQ129">
        <f t="shared" si="32"/>
        <v>1</v>
      </c>
    </row>
    <row r="130" spans="6:69" x14ac:dyDescent="0.35">
      <c r="F130" s="15" t="s">
        <v>649</v>
      </c>
      <c r="G130" s="15" t="s">
        <v>650</v>
      </c>
      <c r="H130" s="15">
        <v>95.2</v>
      </c>
      <c r="I130" s="15"/>
      <c r="J130" s="15" t="s">
        <v>156</v>
      </c>
      <c r="K130" s="15" t="s">
        <v>388</v>
      </c>
      <c r="L130" s="15" t="s">
        <v>158</v>
      </c>
      <c r="M130" s="15" t="s">
        <v>134</v>
      </c>
      <c r="N130" s="15" t="s">
        <v>167</v>
      </c>
      <c r="O130" s="16">
        <v>37285</v>
      </c>
      <c r="P130" s="17" t="s">
        <v>646</v>
      </c>
      <c r="Q130" s="18">
        <v>115</v>
      </c>
      <c r="R130" s="19">
        <v>55810</v>
      </c>
      <c r="S130" s="20">
        <v>25659</v>
      </c>
      <c r="T130" s="21">
        <v>0</v>
      </c>
      <c r="U130" s="21">
        <v>304435</v>
      </c>
      <c r="V130" s="21">
        <v>304435</v>
      </c>
      <c r="W130" s="21">
        <v>0</v>
      </c>
      <c r="X130" s="21">
        <v>9.2999999999999999E-2</v>
      </c>
      <c r="Y130" s="21">
        <v>4.6829999999999998</v>
      </c>
      <c r="Z130" s="21">
        <v>17809.323199189501</v>
      </c>
      <c r="AA130" s="21">
        <v>3.0548392924598024E-7</v>
      </c>
      <c r="AB130" s="21">
        <v>1.5382593985579844E-5</v>
      </c>
      <c r="AC130" s="21">
        <v>5.8499591700000006E-2</v>
      </c>
      <c r="AD130" s="21">
        <v>11.864647881834834</v>
      </c>
      <c r="AE130" s="21">
        <v>3.6244592540629019E-6</v>
      </c>
      <c r="AF130" s="21">
        <v>1.8250906114813516E-4</v>
      </c>
      <c r="AG130" s="22">
        <v>0.69407705675160769</v>
      </c>
      <c r="AH130" s="23" t="s">
        <v>137</v>
      </c>
      <c r="AI130" s="24" t="s">
        <v>138</v>
      </c>
      <c r="AJ130" s="24" t="s">
        <v>651</v>
      </c>
      <c r="AK130" s="24">
        <v>135</v>
      </c>
      <c r="AL130" s="24">
        <v>141.4</v>
      </c>
      <c r="AM130" s="24">
        <v>141.4</v>
      </c>
      <c r="AN130" s="25">
        <f t="shared" si="33"/>
        <v>2.1697108066971081E-2</v>
      </c>
      <c r="AO130" s="26">
        <v>2</v>
      </c>
      <c r="AP130" s="26"/>
      <c r="AQ130" s="36">
        <v>3</v>
      </c>
      <c r="AR130" s="26"/>
      <c r="AS130" s="28">
        <v>33.942465753424656</v>
      </c>
      <c r="AT130" s="28">
        <v>37.945205479452056</v>
      </c>
      <c r="AU130" s="35">
        <v>3</v>
      </c>
      <c r="AV130" s="29" t="s">
        <v>140</v>
      </c>
      <c r="AW130" s="30" t="s">
        <v>310</v>
      </c>
      <c r="AX130" s="30" t="s">
        <v>648</v>
      </c>
      <c r="AY130" s="30" t="s">
        <v>140</v>
      </c>
      <c r="AZ130" s="30">
        <v>56</v>
      </c>
      <c r="BA130" s="35">
        <f t="shared" si="34"/>
        <v>1</v>
      </c>
      <c r="BB130" s="30">
        <f>IFERROR(INDEX(DataTab_LCR_Battery_Info!$M$3:$M$12,MATCH(AW130,DataTab_LCR_Battery_Info!$L$3:$L$12,0)),"CAISO_System")</f>
        <v>2220</v>
      </c>
      <c r="BC130" s="31" t="str">
        <f t="shared" si="35"/>
        <v>High</v>
      </c>
      <c r="BD130" t="s">
        <v>144</v>
      </c>
      <c r="BE130" s="32" t="s">
        <v>145</v>
      </c>
      <c r="BF130" s="35">
        <f t="shared" si="36"/>
        <v>4</v>
      </c>
      <c r="BG130" s="33">
        <f t="shared" si="37"/>
        <v>0.36501812229627034</v>
      </c>
      <c r="BH130">
        <f t="shared" si="38"/>
        <v>3</v>
      </c>
      <c r="BI130" s="34">
        <f t="shared" si="41"/>
        <v>7.9198376458650445E-3</v>
      </c>
      <c r="BJ130">
        <f t="shared" si="43"/>
        <v>2</v>
      </c>
      <c r="BK130" s="35">
        <v>2</v>
      </c>
      <c r="BL130" t="s">
        <v>312</v>
      </c>
      <c r="BM130" t="s">
        <v>313</v>
      </c>
      <c r="BN130">
        <f t="shared" si="39"/>
        <v>1</v>
      </c>
      <c r="BO130" s="35">
        <f>IFERROR(INDEX(DataTab_LCR_Battery_Info!$R$4:$R$9,MATCH(BL130,DataTab_LCR_Battery_Info!$Q$4:$Q$9,0))+INDEX(DataTab_LCR_Battery_Info!$T$4:$T$5,MATCH(BM130,DataTab_LCR_Battery_Info!$S$4:$S$5,0)),"1.4")</f>
        <v>1.25</v>
      </c>
      <c r="BP130">
        <f t="shared" si="40"/>
        <v>55.208333333333329</v>
      </c>
      <c r="BQ130">
        <f t="shared" si="32"/>
        <v>1</v>
      </c>
    </row>
    <row r="131" spans="6:69" x14ac:dyDescent="0.35">
      <c r="F131" s="15" t="s">
        <v>652</v>
      </c>
      <c r="G131" s="15" t="s">
        <v>653</v>
      </c>
      <c r="H131" s="15">
        <v>46.2</v>
      </c>
      <c r="I131" s="15">
        <v>49.9</v>
      </c>
      <c r="J131" s="15" t="s">
        <v>156</v>
      </c>
      <c r="K131" s="15" t="s">
        <v>388</v>
      </c>
      <c r="L131" s="15" t="s">
        <v>158</v>
      </c>
      <c r="M131" s="15" t="s">
        <v>134</v>
      </c>
      <c r="N131" s="15" t="s">
        <v>167</v>
      </c>
      <c r="O131" s="16">
        <v>37315</v>
      </c>
      <c r="P131" s="17" t="s">
        <v>646</v>
      </c>
      <c r="Q131" s="18">
        <v>115</v>
      </c>
      <c r="R131" s="19">
        <v>55810</v>
      </c>
      <c r="S131" s="20">
        <v>25659</v>
      </c>
      <c r="T131" s="21">
        <v>0</v>
      </c>
      <c r="U131" s="21">
        <v>304435</v>
      </c>
      <c r="V131" s="21">
        <v>304435</v>
      </c>
      <c r="W131" s="21">
        <v>0</v>
      </c>
      <c r="X131" s="21">
        <v>9.2999999999999999E-2</v>
      </c>
      <c r="Y131" s="21">
        <v>4.6829999999999998</v>
      </c>
      <c r="Z131" s="21">
        <v>17809.323199189501</v>
      </c>
      <c r="AA131" s="21">
        <v>3.0548392924598024E-7</v>
      </c>
      <c r="AB131" s="21">
        <v>1.5382593985579844E-5</v>
      </c>
      <c r="AC131" s="21">
        <v>5.8499591700000006E-2</v>
      </c>
      <c r="AD131" s="21">
        <v>11.864647881834834</v>
      </c>
      <c r="AE131" s="21">
        <v>3.6244592540629019E-6</v>
      </c>
      <c r="AF131" s="21">
        <v>1.8250906114813516E-4</v>
      </c>
      <c r="AG131" s="22">
        <v>0.69407705675160769</v>
      </c>
      <c r="AH131" s="23" t="s">
        <v>137</v>
      </c>
      <c r="AI131" s="24" t="s">
        <v>138</v>
      </c>
      <c r="AJ131" s="24" t="s">
        <v>651</v>
      </c>
      <c r="AK131" s="24">
        <v>135</v>
      </c>
      <c r="AL131" s="24">
        <v>141.4</v>
      </c>
      <c r="AM131" s="24">
        <v>141.4</v>
      </c>
      <c r="AN131" s="25">
        <f t="shared" si="33"/>
        <v>2.1697108066971081E-2</v>
      </c>
      <c r="AO131" s="26">
        <v>2</v>
      </c>
      <c r="AP131" s="26"/>
      <c r="AQ131" s="36">
        <v>3</v>
      </c>
      <c r="AR131" s="26"/>
      <c r="AS131" s="28">
        <v>33.860273972602741</v>
      </c>
      <c r="AT131" s="28">
        <v>37.863013698630134</v>
      </c>
      <c r="AU131" s="35">
        <v>3</v>
      </c>
      <c r="AV131" s="29" t="s">
        <v>140</v>
      </c>
      <c r="AW131" s="30" t="s">
        <v>310</v>
      </c>
      <c r="AX131" s="30" t="s">
        <v>648</v>
      </c>
      <c r="AY131" s="30" t="s">
        <v>140</v>
      </c>
      <c r="AZ131" s="30">
        <v>56</v>
      </c>
      <c r="BA131" s="35">
        <f t="shared" si="34"/>
        <v>1</v>
      </c>
      <c r="BB131" s="30">
        <f>IFERROR(INDEX(DataTab_LCR_Battery_Info!$M$3:$M$12,MATCH(AW131,DataTab_LCR_Battery_Info!$L$3:$L$12,0)),"CAISO_System")</f>
        <v>2220</v>
      </c>
      <c r="BC131" s="31" t="str">
        <f t="shared" si="35"/>
        <v>High</v>
      </c>
      <c r="BD131" t="s">
        <v>144</v>
      </c>
      <c r="BE131" s="32" t="s">
        <v>145</v>
      </c>
      <c r="BF131" s="35">
        <f t="shared" si="36"/>
        <v>4</v>
      </c>
      <c r="BG131" s="33">
        <f t="shared" si="37"/>
        <v>0.36501812229627034</v>
      </c>
      <c r="BH131">
        <f t="shared" si="38"/>
        <v>3</v>
      </c>
      <c r="BI131" s="34">
        <f t="shared" si="41"/>
        <v>7.9198376458650445E-3</v>
      </c>
      <c r="BJ131">
        <f t="shared" si="43"/>
        <v>2</v>
      </c>
      <c r="BK131" s="35">
        <v>2</v>
      </c>
      <c r="BL131" t="s">
        <v>312</v>
      </c>
      <c r="BM131" t="s">
        <v>313</v>
      </c>
      <c r="BN131">
        <f t="shared" si="39"/>
        <v>1</v>
      </c>
      <c r="BO131" s="35">
        <f>IFERROR(INDEX(DataTab_LCR_Battery_Info!$R$4:$R$9,MATCH(BL131,DataTab_LCR_Battery_Info!$Q$4:$Q$9,0))+INDEX(DataTab_LCR_Battery_Info!$T$4:$T$5,MATCH(BM131,DataTab_LCR_Battery_Info!$S$4:$S$5,0)),"1.4")</f>
        <v>1.25</v>
      </c>
      <c r="BP131">
        <f t="shared" si="40"/>
        <v>55.208333333333329</v>
      </c>
      <c r="BQ131">
        <f t="shared" si="32"/>
        <v>1</v>
      </c>
    </row>
    <row r="132" spans="6:69" x14ac:dyDescent="0.35">
      <c r="F132" s="15" t="s">
        <v>654</v>
      </c>
      <c r="G132" s="15" t="s">
        <v>655</v>
      </c>
      <c r="H132" s="15">
        <v>60</v>
      </c>
      <c r="I132" s="15"/>
      <c r="J132" s="15" t="s">
        <v>156</v>
      </c>
      <c r="K132" s="15" t="s">
        <v>656</v>
      </c>
      <c r="L132" s="15" t="s">
        <v>158</v>
      </c>
      <c r="M132" s="15" t="s">
        <v>134</v>
      </c>
      <c r="N132" s="15" t="s">
        <v>167</v>
      </c>
      <c r="O132" s="16">
        <v>44736</v>
      </c>
      <c r="P132" s="17" t="s">
        <v>495</v>
      </c>
      <c r="Q132" s="18">
        <v>115</v>
      </c>
      <c r="R132" s="19">
        <v>10350</v>
      </c>
      <c r="S132" s="20">
        <v>67014</v>
      </c>
      <c r="T132" s="21">
        <v>28766</v>
      </c>
      <c r="U132" s="21">
        <v>596062</v>
      </c>
      <c r="V132" s="21">
        <v>530684</v>
      </c>
      <c r="W132" s="21">
        <v>65378</v>
      </c>
      <c r="X132" s="21">
        <v>0.161</v>
      </c>
      <c r="Y132" s="21">
        <v>29.759</v>
      </c>
      <c r="Z132" s="21">
        <v>34869.3836278854</v>
      </c>
      <c r="AA132" s="21">
        <v>2.7010612989923867E-7</v>
      </c>
      <c r="AB132" s="21">
        <v>4.9926014407897167E-5</v>
      </c>
      <c r="AC132" s="21">
        <v>5.8499591699999999E-2</v>
      </c>
      <c r="AD132" s="21">
        <v>7.9190019995821768</v>
      </c>
      <c r="AE132" s="21">
        <v>2.1389709827714744E-6</v>
      </c>
      <c r="AF132" s="21">
        <v>3.9536420792730622E-4</v>
      </c>
      <c r="AG132" s="22">
        <v>0.46325838364704092</v>
      </c>
      <c r="AH132" s="23" t="s">
        <v>161</v>
      </c>
      <c r="AI132" s="24" t="s">
        <v>138</v>
      </c>
      <c r="AJ132" s="24" t="s">
        <v>657</v>
      </c>
      <c r="AK132" s="24">
        <v>0</v>
      </c>
      <c r="AL132" s="24">
        <v>0</v>
      </c>
      <c r="AM132" s="24">
        <v>0</v>
      </c>
      <c r="AN132" s="25" t="str">
        <f t="shared" si="33"/>
        <v>Not Available</v>
      </c>
      <c r="AO132" s="26">
        <v>2.5</v>
      </c>
      <c r="AP132" s="26"/>
      <c r="AQ132" s="36">
        <v>1</v>
      </c>
      <c r="AR132" s="26"/>
      <c r="AS132" s="28">
        <v>13.528767123287672</v>
      </c>
      <c r="AT132" s="28">
        <v>17.531506849315068</v>
      </c>
      <c r="AU132" s="35">
        <v>1</v>
      </c>
      <c r="AV132" s="29" t="s">
        <v>142</v>
      </c>
      <c r="AW132" s="30" t="s">
        <v>163</v>
      </c>
      <c r="AX132" s="30" t="s">
        <v>163</v>
      </c>
      <c r="AY132" s="30" t="s">
        <v>142</v>
      </c>
      <c r="AZ132" s="30" t="s">
        <v>143</v>
      </c>
      <c r="BA132" s="35">
        <f t="shared" si="34"/>
        <v>4</v>
      </c>
      <c r="BB132" s="30" t="str">
        <f>IFERROR(INDEX(DataTab_LCR_Battery_Info!$M$3:$M$12,MATCH(AW132,DataTab_LCR_Battery_Info!$L$3:$L$12,0)),"CAISO_System")</f>
        <v>CAISO_System</v>
      </c>
      <c r="BC132" s="31" t="str">
        <f t="shared" si="35"/>
        <v>High</v>
      </c>
      <c r="BD132" t="s">
        <v>171</v>
      </c>
      <c r="BE132" s="32">
        <v>6.5243480637599998</v>
      </c>
      <c r="BF132" s="35">
        <f t="shared" si="36"/>
        <v>2</v>
      </c>
      <c r="BG132" s="33">
        <f t="shared" si="37"/>
        <v>0.7907284158546124</v>
      </c>
      <c r="BH132">
        <f t="shared" si="38"/>
        <v>3</v>
      </c>
      <c r="BI132" s="34" t="str">
        <f t="shared" si="41"/>
        <v>Not Available</v>
      </c>
      <c r="BJ132">
        <v>2.5</v>
      </c>
      <c r="BK132" s="35">
        <v>2.5</v>
      </c>
      <c r="BL132" t="s">
        <v>313</v>
      </c>
      <c r="BM132" t="s">
        <v>313</v>
      </c>
      <c r="BN132">
        <f t="shared" si="39"/>
        <v>1</v>
      </c>
      <c r="BO132" s="35">
        <f>IFERROR(INDEX(DataTab_LCR_Battery_Info!$R$4:$R$9,MATCH(BL132,DataTab_LCR_Battery_Info!$Q$4:$Q$9,0))+INDEX(DataTab_LCR_Battery_Info!$T$4:$T$5,MATCH(BM132,DataTab_LCR_Battery_Info!$S$4:$S$5,0)),"1.4")</f>
        <v>1</v>
      </c>
      <c r="BP132">
        <f t="shared" si="40"/>
        <v>54.166666666666664</v>
      </c>
      <c r="BQ132">
        <f t="shared" si="32"/>
        <v>1</v>
      </c>
    </row>
    <row r="133" spans="6:69" x14ac:dyDescent="0.35">
      <c r="F133" s="15" t="s">
        <v>658</v>
      </c>
      <c r="G133" s="15" t="s">
        <v>659</v>
      </c>
      <c r="H133" s="15">
        <v>120</v>
      </c>
      <c r="I133" s="15">
        <v>120</v>
      </c>
      <c r="J133" s="15" t="s">
        <v>156</v>
      </c>
      <c r="K133" s="15" t="s">
        <v>660</v>
      </c>
      <c r="L133" s="15" t="s">
        <v>206</v>
      </c>
      <c r="M133" s="15" t="s">
        <v>134</v>
      </c>
      <c r="N133" s="15" t="s">
        <v>167</v>
      </c>
      <c r="O133" s="16">
        <v>32581</v>
      </c>
      <c r="P133" s="17" t="s">
        <v>441</v>
      </c>
      <c r="Q133" s="18">
        <v>230</v>
      </c>
      <c r="R133" s="19">
        <v>10294</v>
      </c>
      <c r="S133" s="20">
        <v>374693</v>
      </c>
      <c r="T133" s="21">
        <v>121100</v>
      </c>
      <c r="U133" s="21">
        <v>3208606</v>
      </c>
      <c r="V133" s="21">
        <v>2939494</v>
      </c>
      <c r="W133" s="21">
        <v>269112</v>
      </c>
      <c r="X133" s="21">
        <v>2.9000000000000001E-2</v>
      </c>
      <c r="Y133" s="21">
        <v>0.65600000000000003</v>
      </c>
      <c r="Z133" s="21">
        <v>187702.14092616999</v>
      </c>
      <c r="AA133" s="21">
        <v>9.0381929099428233E-9</v>
      </c>
      <c r="AB133" s="21">
        <v>2.0445015685939626E-7</v>
      </c>
      <c r="AC133" s="21">
        <v>5.8499591699999937E-2</v>
      </c>
      <c r="AD133" s="21">
        <v>7.8450731665656948</v>
      </c>
      <c r="AE133" s="21">
        <v>7.0905284672036757E-8</v>
      </c>
      <c r="AF133" s="21">
        <v>1.6039264394777968E-6</v>
      </c>
      <c r="AG133" s="22">
        <v>0.45893357710071875</v>
      </c>
      <c r="AH133" s="23" t="s">
        <v>161</v>
      </c>
      <c r="AI133" s="24" t="s">
        <v>209</v>
      </c>
      <c r="AJ133" s="24" t="s">
        <v>661</v>
      </c>
      <c r="AK133" s="24">
        <v>133.19999999999999</v>
      </c>
      <c r="AL133" s="24">
        <v>0</v>
      </c>
      <c r="AM133" s="24">
        <v>0</v>
      </c>
      <c r="AN133" s="25">
        <f t="shared" ref="AN133:AN165" si="44">IFERROR(S133/(AK133*8760),"Not Available")</f>
        <v>0.32111992129115419</v>
      </c>
      <c r="AO133" s="26">
        <v>4</v>
      </c>
      <c r="AP133" s="26"/>
      <c r="AQ133" s="36">
        <v>1</v>
      </c>
      <c r="AR133" s="26"/>
      <c r="AS133" s="28">
        <v>46.830136986301369</v>
      </c>
      <c r="AT133" s="28">
        <v>50.832876712328769</v>
      </c>
      <c r="AU133" s="35">
        <v>4</v>
      </c>
      <c r="AV133" s="29" t="s">
        <v>142</v>
      </c>
      <c r="AW133" s="30" t="s">
        <v>163</v>
      </c>
      <c r="AX133" s="30" t="s">
        <v>163</v>
      </c>
      <c r="AY133" s="30" t="s">
        <v>142</v>
      </c>
      <c r="AZ133" s="30" t="s">
        <v>143</v>
      </c>
      <c r="BA133" s="35">
        <f t="shared" ref="BA133:BA164" si="45">IF(AZ133="No Published Factor",4,IF(AZ133&gt;_xlfn.QUARTILE.INC($AZ$5:$AZ$165,3),1,IF(AZ133&gt;_xlfn.QUARTILE.INC($AZ$5:$AZ$165,2),2,IF(AZ133&gt;_xlfn.QUARTILE.INC($AZ$5:$AZ$165,1),2,3))))</f>
        <v>4</v>
      </c>
      <c r="BB133" s="30" t="str">
        <f>IFERROR(INDEX(DataTab_LCR_Battery_Info!$M$3:$M$12,MATCH(AW133,DataTab_LCR_Battery_Info!$L$3:$L$12,0)),"CAISO_System")</f>
        <v>CAISO_System</v>
      </c>
      <c r="BC133" s="31" t="str">
        <f t="shared" ref="BC133:BC164" si="46">IF(AV133="Yes",IF(BB133&gt;H133,"High","Low"),"High")</f>
        <v>High</v>
      </c>
      <c r="BD133" t="s">
        <v>443</v>
      </c>
      <c r="BE133" s="32">
        <v>36.72921023568</v>
      </c>
      <c r="BF133" s="35">
        <f t="shared" ref="BF133:BF164" si="47">IF(BD133="In_DAC",4,IF(BD133="DAC_Adjacent",IF(BE133&lt;5,3,2),1))</f>
        <v>1</v>
      </c>
      <c r="BG133" s="33">
        <f t="shared" ref="BG133:BG165" si="48">IFERROR(AF133*2000,"Not Available")</f>
        <v>3.2078528789555934E-3</v>
      </c>
      <c r="BH133">
        <f t="shared" ref="BH133:BH164" si="49">IF(BG133="Not Available",2.4,IF(BG133&gt;_xlfn.QUARTILE.INC($BG$5:$BG$168,3),4,IF(BG133&gt;_xlfn.QUARTILE.INC($BG$5:$BG$168,2),3,IF(BG133&gt;_xlfn.QUARTILE.INC($BG$5:$BG$168,1),2,1))))</f>
        <v>1</v>
      </c>
      <c r="BI133" s="34">
        <f t="shared" si="41"/>
        <v>1.0301054640038225E-3</v>
      </c>
      <c r="BJ133">
        <f t="shared" ref="BJ133:BJ156" si="50">IF(BI133="Not Available",2.4,IF(BI133&gt;_xlfn.QUARTILE.INC($BI$5:$BI$168,3),4,IF(BI133&gt;_xlfn.QUARTILE.INC($BI$5:$BI$168,2),3,IF(BI133&gt;_xlfn.QUARTILE.INC($BI$5:$BI$168,1),2,1))))</f>
        <v>1</v>
      </c>
      <c r="BK133" s="35">
        <v>1</v>
      </c>
      <c r="BL133" t="s">
        <v>313</v>
      </c>
      <c r="BM133" t="s">
        <v>313</v>
      </c>
      <c r="BN133">
        <f t="shared" ref="BN133:BN164" si="51">IF(BO133=4,4,IF(BO133&gt;2,3,IF(BO133&gt;1.3,2,1)))</f>
        <v>1</v>
      </c>
      <c r="BO133" s="35">
        <f>IFERROR(INDEX(DataTab_LCR_Battery_Info!$R$4:$R$9,MATCH(BL133,DataTab_LCR_Battery_Info!$Q$4:$Q$9,0))+INDEX(DataTab_LCR_Battery_Info!$T$4:$T$5,MATCH(BM133,DataTab_LCR_Battery_Info!$S$4:$S$5,0)),"1.4")</f>
        <v>1</v>
      </c>
      <c r="BP133">
        <f t="shared" ref="BP133:BP164" si="52">((AQ133+AU133)/8*0.25+BA133/4*0.25+SUM(BF133,BK133,BO133)/12*0.5)*100</f>
        <v>53.125</v>
      </c>
      <c r="BQ133">
        <f t="shared" si="32"/>
        <v>0</v>
      </c>
    </row>
    <row r="134" spans="6:69" x14ac:dyDescent="0.35">
      <c r="F134" s="15" t="s">
        <v>662</v>
      </c>
      <c r="G134" s="15" t="s">
        <v>663</v>
      </c>
      <c r="H134" s="15">
        <v>510</v>
      </c>
      <c r="I134" s="15"/>
      <c r="J134" s="15" t="s">
        <v>156</v>
      </c>
      <c r="K134" s="15" t="s">
        <v>664</v>
      </c>
      <c r="L134" s="15" t="s">
        <v>206</v>
      </c>
      <c r="M134" s="15" t="s">
        <v>134</v>
      </c>
      <c r="N134" s="15" t="s">
        <v>167</v>
      </c>
      <c r="O134" s="16">
        <v>37438</v>
      </c>
      <c r="P134" s="17" t="s">
        <v>665</v>
      </c>
      <c r="Q134" s="18">
        <v>115</v>
      </c>
      <c r="R134" s="19">
        <v>260</v>
      </c>
      <c r="S134" s="20">
        <v>4178781.84</v>
      </c>
      <c r="T134" s="21">
        <v>0</v>
      </c>
      <c r="U134" s="21">
        <v>29433380</v>
      </c>
      <c r="V134" s="21">
        <v>29433380</v>
      </c>
      <c r="W134" s="21">
        <v>0</v>
      </c>
      <c r="X134" s="21">
        <v>9.1170000000000009</v>
      </c>
      <c r="Y134" s="21">
        <v>126.327</v>
      </c>
      <c r="Z134" s="21">
        <v>1721840.7123509401</v>
      </c>
      <c r="AA134" s="21">
        <v>3.0975035826670268E-7</v>
      </c>
      <c r="AB134" s="21">
        <v>4.2919637500008493E-6</v>
      </c>
      <c r="AC134" s="21">
        <v>5.8499591699999798E-2</v>
      </c>
      <c r="AD134" s="21">
        <v>7.0435311358584825</v>
      </c>
      <c r="AE134" s="21">
        <v>2.1817362927948402E-6</v>
      </c>
      <c r="AF134" s="21">
        <v>3.0230580307106913E-5</v>
      </c>
      <c r="AG134" s="22">
        <v>0.41204369557395704</v>
      </c>
      <c r="AH134" s="23" t="s">
        <v>254</v>
      </c>
      <c r="AI134" s="24" t="s">
        <v>209</v>
      </c>
      <c r="AJ134" s="24" t="s">
        <v>666</v>
      </c>
      <c r="AK134" s="24">
        <v>1398</v>
      </c>
      <c r="AL134" s="24">
        <v>1020</v>
      </c>
      <c r="AM134" s="24">
        <v>1020</v>
      </c>
      <c r="AN134" s="25">
        <f t="shared" si="44"/>
        <v>0.34122309757579322</v>
      </c>
      <c r="AO134" s="26">
        <v>3</v>
      </c>
      <c r="AP134" s="26"/>
      <c r="AQ134" s="36">
        <v>1</v>
      </c>
      <c r="AR134" s="26"/>
      <c r="AS134" s="28">
        <v>33.523287671232879</v>
      </c>
      <c r="AT134" s="28">
        <v>37.526027397260272</v>
      </c>
      <c r="AU134" s="35">
        <v>4</v>
      </c>
      <c r="AV134" s="29" t="s">
        <v>140</v>
      </c>
      <c r="AW134" s="30" t="s">
        <v>310</v>
      </c>
      <c r="AX134" s="30" t="s">
        <v>667</v>
      </c>
      <c r="AY134" s="30" t="s">
        <v>140</v>
      </c>
      <c r="AZ134" s="30">
        <v>20</v>
      </c>
      <c r="BA134" s="35">
        <f t="shared" si="45"/>
        <v>2</v>
      </c>
      <c r="BB134" s="30">
        <f>IFERROR(INDEX(DataTab_LCR_Battery_Info!$M$3:$M$12,MATCH(AW134,DataTab_LCR_Battery_Info!$L$3:$L$12,0)),"CAISO_System")</f>
        <v>2220</v>
      </c>
      <c r="BC134" s="31" t="str">
        <f t="shared" si="46"/>
        <v>High</v>
      </c>
      <c r="BD134" t="s">
        <v>171</v>
      </c>
      <c r="BE134" s="32">
        <v>1.530628909092</v>
      </c>
      <c r="BF134" s="35">
        <f t="shared" si="47"/>
        <v>3</v>
      </c>
      <c r="BG134" s="33">
        <f t="shared" si="48"/>
        <v>6.0461160614213826E-2</v>
      </c>
      <c r="BH134">
        <f t="shared" si="49"/>
        <v>1</v>
      </c>
      <c r="BI134" s="34">
        <f t="shared" si="41"/>
        <v>2.0630744507809589E-2</v>
      </c>
      <c r="BJ134">
        <f t="shared" si="50"/>
        <v>3</v>
      </c>
      <c r="BK134" s="35">
        <v>2</v>
      </c>
      <c r="BL134" t="s">
        <v>313</v>
      </c>
      <c r="BM134" t="s">
        <v>313</v>
      </c>
      <c r="BN134">
        <f t="shared" si="51"/>
        <v>1</v>
      </c>
      <c r="BO134" s="35">
        <f>IFERROR(INDEX(DataTab_LCR_Battery_Info!$R$4:$R$9,MATCH(BL134,DataTab_LCR_Battery_Info!$Q$4:$Q$9,0))+INDEX(DataTab_LCR_Battery_Info!$T$4:$T$5,MATCH(BM134,DataTab_LCR_Battery_Info!$S$4:$S$5,0)),"1.4")</f>
        <v>1</v>
      </c>
      <c r="BP134">
        <f t="shared" si="52"/>
        <v>53.125</v>
      </c>
      <c r="BQ134">
        <f t="shared" ref="BQ134:BQ165" si="53">IF(OR(BA134=1,AU134=1),1,0)</f>
        <v>0</v>
      </c>
    </row>
    <row r="135" spans="6:69" x14ac:dyDescent="0.35">
      <c r="F135" s="15" t="s">
        <v>668</v>
      </c>
      <c r="G135" s="15" t="s">
        <v>669</v>
      </c>
      <c r="H135" s="15">
        <v>510</v>
      </c>
      <c r="I135" s="15"/>
      <c r="J135" s="15" t="s">
        <v>156</v>
      </c>
      <c r="K135" s="15" t="s">
        <v>664</v>
      </c>
      <c r="L135" s="15" t="s">
        <v>206</v>
      </c>
      <c r="M135" s="15" t="s">
        <v>134</v>
      </c>
      <c r="N135" s="15" t="s">
        <v>167</v>
      </c>
      <c r="O135" s="16">
        <v>37448</v>
      </c>
      <c r="P135" s="17" t="s">
        <v>665</v>
      </c>
      <c r="Q135" s="18">
        <v>115</v>
      </c>
      <c r="R135" s="19">
        <v>260</v>
      </c>
      <c r="S135" s="20">
        <v>4178781.84</v>
      </c>
      <c r="T135" s="21">
        <v>0</v>
      </c>
      <c r="U135" s="21">
        <v>29433380</v>
      </c>
      <c r="V135" s="21">
        <v>29433380</v>
      </c>
      <c r="W135" s="21">
        <v>0</v>
      </c>
      <c r="X135" s="21">
        <v>9.1170000000000009</v>
      </c>
      <c r="Y135" s="21">
        <v>126.327</v>
      </c>
      <c r="Z135" s="21">
        <v>1721840.7123509401</v>
      </c>
      <c r="AA135" s="21">
        <v>3.0975035826670268E-7</v>
      </c>
      <c r="AB135" s="21">
        <v>4.2919637500008493E-6</v>
      </c>
      <c r="AC135" s="21">
        <v>5.8499591699999798E-2</v>
      </c>
      <c r="AD135" s="21">
        <v>7.0435311358584825</v>
      </c>
      <c r="AE135" s="21">
        <v>2.1817362927948402E-6</v>
      </c>
      <c r="AF135" s="21">
        <v>3.0230580307106913E-5</v>
      </c>
      <c r="AG135" s="22">
        <v>0.41204369557395704</v>
      </c>
      <c r="AH135" s="23" t="s">
        <v>254</v>
      </c>
      <c r="AI135" s="24" t="s">
        <v>209</v>
      </c>
      <c r="AJ135" s="24" t="s">
        <v>666</v>
      </c>
      <c r="AK135" s="24">
        <v>1398</v>
      </c>
      <c r="AL135" s="24">
        <v>1020</v>
      </c>
      <c r="AM135" s="24">
        <v>1020</v>
      </c>
      <c r="AN135" s="25">
        <f t="shared" si="44"/>
        <v>0.34122309757579322</v>
      </c>
      <c r="AO135" s="26">
        <v>3</v>
      </c>
      <c r="AP135" s="26"/>
      <c r="AQ135" s="36">
        <v>1</v>
      </c>
      <c r="AR135" s="26"/>
      <c r="AS135" s="28">
        <v>33.495890410958907</v>
      </c>
      <c r="AT135" s="28">
        <v>37.4986301369863</v>
      </c>
      <c r="AU135" s="35">
        <v>4</v>
      </c>
      <c r="AV135" s="29" t="s">
        <v>140</v>
      </c>
      <c r="AW135" s="30" t="s">
        <v>310</v>
      </c>
      <c r="AX135" s="30" t="s">
        <v>667</v>
      </c>
      <c r="AY135" s="30" t="s">
        <v>140</v>
      </c>
      <c r="AZ135" s="30">
        <v>20</v>
      </c>
      <c r="BA135" s="35">
        <f t="shared" si="45"/>
        <v>2</v>
      </c>
      <c r="BB135" s="30">
        <f>IFERROR(INDEX(DataTab_LCR_Battery_Info!$M$3:$M$12,MATCH(AW135,DataTab_LCR_Battery_Info!$L$3:$L$12,0)),"CAISO_System")</f>
        <v>2220</v>
      </c>
      <c r="BC135" s="31" t="str">
        <f t="shared" si="46"/>
        <v>High</v>
      </c>
      <c r="BD135" t="s">
        <v>171</v>
      </c>
      <c r="BE135" s="32">
        <v>1.530628909092</v>
      </c>
      <c r="BF135" s="35">
        <f t="shared" si="47"/>
        <v>3</v>
      </c>
      <c r="BG135" s="33">
        <f t="shared" si="48"/>
        <v>6.0461160614213826E-2</v>
      </c>
      <c r="BH135">
        <f t="shared" si="49"/>
        <v>1</v>
      </c>
      <c r="BI135" s="34">
        <f t="shared" si="41"/>
        <v>2.0630744507809589E-2</v>
      </c>
      <c r="BJ135">
        <f t="shared" si="50"/>
        <v>3</v>
      </c>
      <c r="BK135" s="35">
        <v>2</v>
      </c>
      <c r="BL135" t="s">
        <v>313</v>
      </c>
      <c r="BM135" t="s">
        <v>313</v>
      </c>
      <c r="BN135">
        <f t="shared" si="51"/>
        <v>1</v>
      </c>
      <c r="BO135" s="35">
        <f>IFERROR(INDEX(DataTab_LCR_Battery_Info!$R$4:$R$9,MATCH(BL135,DataTab_LCR_Battery_Info!$Q$4:$Q$9,0))+INDEX(DataTab_LCR_Battery_Info!$T$4:$T$5,MATCH(BM135,DataTab_LCR_Battery_Info!$S$4:$S$5,0)),"1.4")</f>
        <v>1</v>
      </c>
      <c r="BP135">
        <f t="shared" si="52"/>
        <v>53.125</v>
      </c>
      <c r="BQ135">
        <f t="shared" si="53"/>
        <v>0</v>
      </c>
    </row>
    <row r="136" spans="6:69" x14ac:dyDescent="0.35">
      <c r="F136" s="15" t="s">
        <v>670</v>
      </c>
      <c r="G136" s="15" t="s">
        <v>671</v>
      </c>
      <c r="H136" s="15">
        <v>45.42</v>
      </c>
      <c r="I136" s="15">
        <v>48</v>
      </c>
      <c r="J136" s="15" t="s">
        <v>672</v>
      </c>
      <c r="K136" s="15" t="s">
        <v>673</v>
      </c>
      <c r="L136" s="15" t="s">
        <v>158</v>
      </c>
      <c r="M136" s="15" t="s">
        <v>134</v>
      </c>
      <c r="N136" s="15" t="s">
        <v>135</v>
      </c>
      <c r="O136" s="16">
        <v>37405</v>
      </c>
      <c r="P136" s="17" t="s">
        <v>674</v>
      </c>
      <c r="Q136" s="18">
        <v>115</v>
      </c>
      <c r="R136" s="19">
        <v>55512</v>
      </c>
      <c r="S136" s="20">
        <v>14888</v>
      </c>
      <c r="T136" s="21">
        <v>0</v>
      </c>
      <c r="U136" s="21">
        <v>170558</v>
      </c>
      <c r="V136" s="21">
        <v>170558</v>
      </c>
      <c r="W136" s="21">
        <v>0</v>
      </c>
      <c r="X136" s="21">
        <v>5.0999999999999997E-2</v>
      </c>
      <c r="Y136" s="21">
        <v>0.94499999999999995</v>
      </c>
      <c r="Z136" s="21">
        <v>9977.5733611685991</v>
      </c>
      <c r="AA136" s="21">
        <v>2.9901851569554052E-7</v>
      </c>
      <c r="AB136" s="21">
        <v>5.5406372025938387E-6</v>
      </c>
      <c r="AC136" s="21">
        <v>5.8499591699999992E-2</v>
      </c>
      <c r="AD136" s="21">
        <v>11.456072004298765</v>
      </c>
      <c r="AE136" s="21">
        <v>3.4255776464266525E-6</v>
      </c>
      <c r="AF136" s="21">
        <v>6.3473938742611498E-5</v>
      </c>
      <c r="AG136" s="22">
        <v>0.67017553473727831</v>
      </c>
      <c r="AH136" s="23" t="s">
        <v>137</v>
      </c>
      <c r="AI136" s="24" t="s">
        <v>138</v>
      </c>
      <c r="AJ136" s="24" t="s">
        <v>671</v>
      </c>
      <c r="AK136" s="24">
        <v>48.7</v>
      </c>
      <c r="AL136" s="24">
        <v>45.42</v>
      </c>
      <c r="AM136" s="24">
        <v>45.42</v>
      </c>
      <c r="AN136" s="25">
        <f t="shared" si="44"/>
        <v>3.4898221334608494E-2</v>
      </c>
      <c r="AO136" s="26">
        <v>2</v>
      </c>
      <c r="AP136" s="26"/>
      <c r="AQ136" s="36">
        <v>3</v>
      </c>
      <c r="AR136" s="26"/>
      <c r="AS136" s="28">
        <v>33.613698630136987</v>
      </c>
      <c r="AT136" s="28">
        <v>37.61643835616438</v>
      </c>
      <c r="AU136" s="35">
        <v>3</v>
      </c>
      <c r="AV136" s="29" t="s">
        <v>140</v>
      </c>
      <c r="AW136" s="30" t="s">
        <v>675</v>
      </c>
      <c r="AX136" s="30" t="s">
        <v>676</v>
      </c>
      <c r="AY136" s="30" t="s">
        <v>140</v>
      </c>
      <c r="AZ136" s="30">
        <v>22</v>
      </c>
      <c r="BA136" s="35">
        <f t="shared" si="45"/>
        <v>1</v>
      </c>
      <c r="BB136" s="30">
        <f>IFERROR(INDEX(DataTab_LCR_Battery_Info!$M$3:$M$12,MATCH(AW136,DataTab_LCR_Battery_Info!$L$3:$L$12,0)),"CAISO_System")</f>
        <v>920</v>
      </c>
      <c r="BC136" s="31" t="str">
        <f t="shared" si="46"/>
        <v>High</v>
      </c>
      <c r="BD136" t="s">
        <v>144</v>
      </c>
      <c r="BE136" s="32" t="s">
        <v>145</v>
      </c>
      <c r="BF136" s="35">
        <f t="shared" si="47"/>
        <v>4</v>
      </c>
      <c r="BG136" s="33">
        <f t="shared" si="48"/>
        <v>0.12694787748522299</v>
      </c>
      <c r="BH136">
        <f t="shared" si="49"/>
        <v>2</v>
      </c>
      <c r="BI136" s="34">
        <f t="shared" ref="BI136:BI165" si="54">IFERROR(BG136*AN136,"Not Available")</f>
        <v>4.4302551264380746E-3</v>
      </c>
      <c r="BJ136">
        <f t="shared" si="50"/>
        <v>1</v>
      </c>
      <c r="BK136" s="35">
        <v>1</v>
      </c>
      <c r="BL136" t="s">
        <v>147</v>
      </c>
      <c r="BM136" t="s">
        <v>313</v>
      </c>
      <c r="BN136">
        <f t="shared" si="51"/>
        <v>2</v>
      </c>
      <c r="BO136" s="35">
        <f>IFERROR(INDEX(DataTab_LCR_Battery_Info!$R$4:$R$9,MATCH(BL136,DataTab_LCR_Battery_Info!$Q$4:$Q$9,0))+INDEX(DataTab_LCR_Battery_Info!$T$4:$T$5,MATCH(BM136,DataTab_LCR_Battery_Info!$S$4:$S$5,0)),"1.4")</f>
        <v>1.5</v>
      </c>
      <c r="BP136">
        <f t="shared" si="52"/>
        <v>52.083333333333329</v>
      </c>
      <c r="BQ136">
        <f t="shared" si="53"/>
        <v>1</v>
      </c>
    </row>
    <row r="137" spans="6:69" x14ac:dyDescent="0.35">
      <c r="F137" s="15" t="s">
        <v>677</v>
      </c>
      <c r="G137" s="15" t="s">
        <v>678</v>
      </c>
      <c r="H137" s="15">
        <v>641</v>
      </c>
      <c r="I137" s="15"/>
      <c r="J137" s="15" t="s">
        <v>156</v>
      </c>
      <c r="K137" s="15" t="s">
        <v>520</v>
      </c>
      <c r="L137" s="15" t="s">
        <v>206</v>
      </c>
      <c r="M137" s="15" t="s">
        <v>134</v>
      </c>
      <c r="N137" s="15" t="s">
        <v>167</v>
      </c>
      <c r="O137" s="16">
        <v>40534</v>
      </c>
      <c r="P137" s="17" t="s">
        <v>679</v>
      </c>
      <c r="Q137" s="18">
        <v>230</v>
      </c>
      <c r="R137" s="19">
        <v>56532</v>
      </c>
      <c r="S137" s="20">
        <v>2986301</v>
      </c>
      <c r="T137" s="21">
        <v>0</v>
      </c>
      <c r="U137" s="21">
        <v>21621556</v>
      </c>
      <c r="V137" s="21">
        <v>21621556</v>
      </c>
      <c r="W137" s="21">
        <v>0</v>
      </c>
      <c r="X137" s="21">
        <v>6.468</v>
      </c>
      <c r="Y137" s="21">
        <v>42.666000000000004</v>
      </c>
      <c r="Z137" s="21">
        <v>1264852.1979186791</v>
      </c>
      <c r="AA137" s="21">
        <v>2.9914590790783049E-7</v>
      </c>
      <c r="AB137" s="21">
        <v>1.9733084889912641E-6</v>
      </c>
      <c r="AC137" s="21">
        <v>5.8499591699999715E-2</v>
      </c>
      <c r="AD137" s="21">
        <v>7.2402467132415653</v>
      </c>
      <c r="AE137" s="21">
        <v>2.1658901765093339E-6</v>
      </c>
      <c r="AF137" s="21">
        <v>1.4287240301630679E-5</v>
      </c>
      <c r="AG137" s="22">
        <v>0.42355147653189651</v>
      </c>
      <c r="AH137" s="23" t="s">
        <v>254</v>
      </c>
      <c r="AI137" s="24" t="s">
        <v>209</v>
      </c>
      <c r="AJ137" s="24" t="s">
        <v>678</v>
      </c>
      <c r="AK137" s="24">
        <v>712.4</v>
      </c>
      <c r="AL137" s="24">
        <v>594.94000000000005</v>
      </c>
      <c r="AM137" s="24">
        <v>607.51</v>
      </c>
      <c r="AN137" s="25">
        <f t="shared" si="44"/>
        <v>0.47852602560256796</v>
      </c>
      <c r="AO137" s="26">
        <v>4</v>
      </c>
      <c r="AP137" s="26"/>
      <c r="AQ137" s="36">
        <v>1</v>
      </c>
      <c r="AR137" s="26"/>
      <c r="AS137" s="28">
        <v>25.041095890410958</v>
      </c>
      <c r="AT137" s="28">
        <v>29.043835616438358</v>
      </c>
      <c r="AU137" s="35">
        <v>2</v>
      </c>
      <c r="AV137" s="29" t="s">
        <v>142</v>
      </c>
      <c r="AW137" s="30" t="s">
        <v>163</v>
      </c>
      <c r="AX137" s="30" t="s">
        <v>163</v>
      </c>
      <c r="AY137" s="30" t="s">
        <v>142</v>
      </c>
      <c r="AZ137" s="30" t="s">
        <v>143</v>
      </c>
      <c r="BA137" s="35">
        <f t="shared" si="45"/>
        <v>4</v>
      </c>
      <c r="BB137" s="30" t="str">
        <f>IFERROR(INDEX(DataTab_LCR_Battery_Info!$M$3:$M$12,MATCH(AW137,DataTab_LCR_Battery_Info!$L$3:$L$12,0)),"CAISO_System")</f>
        <v>CAISO_System</v>
      </c>
      <c r="BC137" s="31" t="str">
        <f t="shared" si="46"/>
        <v>High</v>
      </c>
      <c r="BD137" t="s">
        <v>443</v>
      </c>
      <c r="BE137" s="32">
        <v>38.959327116179999</v>
      </c>
      <c r="BF137" s="35">
        <f t="shared" si="47"/>
        <v>1</v>
      </c>
      <c r="BG137" s="33">
        <f t="shared" si="48"/>
        <v>2.8574480603261357E-2</v>
      </c>
      <c r="BH137">
        <f t="shared" si="49"/>
        <v>1</v>
      </c>
      <c r="BI137" s="34">
        <f t="shared" si="54"/>
        <v>1.3673632636736325E-2</v>
      </c>
      <c r="BJ137">
        <f t="shared" si="50"/>
        <v>3</v>
      </c>
      <c r="BK137" s="35">
        <v>2</v>
      </c>
      <c r="BL137" t="s">
        <v>313</v>
      </c>
      <c r="BM137" t="s">
        <v>313</v>
      </c>
      <c r="BN137">
        <f t="shared" si="51"/>
        <v>1</v>
      </c>
      <c r="BO137" s="35">
        <f>IFERROR(INDEX(DataTab_LCR_Battery_Info!$R$4:$R$9,MATCH(BL137,DataTab_LCR_Battery_Info!$Q$4:$Q$9,0))+INDEX(DataTab_LCR_Battery_Info!$T$4:$T$5,MATCH(BM137,DataTab_LCR_Battery_Info!$S$4:$S$5,0)),"1.4")</f>
        <v>1</v>
      </c>
      <c r="BP137">
        <f t="shared" si="52"/>
        <v>51.041666666666664</v>
      </c>
      <c r="BQ137">
        <f t="shared" si="53"/>
        <v>0</v>
      </c>
    </row>
    <row r="138" spans="6:69" x14ac:dyDescent="0.35">
      <c r="F138" s="15" t="s">
        <v>680</v>
      </c>
      <c r="G138" s="15" t="s">
        <v>681</v>
      </c>
      <c r="H138" s="15">
        <v>51.25</v>
      </c>
      <c r="I138" s="15">
        <v>52</v>
      </c>
      <c r="J138" s="15" t="s">
        <v>672</v>
      </c>
      <c r="K138" s="15" t="s">
        <v>682</v>
      </c>
      <c r="L138" s="15" t="s">
        <v>158</v>
      </c>
      <c r="M138" s="15" t="s">
        <v>134</v>
      </c>
      <c r="N138" s="15" t="s">
        <v>135</v>
      </c>
      <c r="O138" s="16">
        <v>37190</v>
      </c>
      <c r="P138" s="17" t="s">
        <v>683</v>
      </c>
      <c r="Q138" s="18">
        <v>230</v>
      </c>
      <c r="R138" s="19">
        <v>55510</v>
      </c>
      <c r="S138" s="20">
        <v>11381</v>
      </c>
      <c r="T138" s="21">
        <v>0</v>
      </c>
      <c r="U138" s="21">
        <v>126107</v>
      </c>
      <c r="V138" s="21">
        <v>126107</v>
      </c>
      <c r="W138" s="21">
        <v>0</v>
      </c>
      <c r="X138" s="21">
        <v>3.5999999999999997E-2</v>
      </c>
      <c r="Y138" s="21">
        <v>0.70099999999999996</v>
      </c>
      <c r="Z138" s="21">
        <v>7377.2080105119003</v>
      </c>
      <c r="AA138" s="21">
        <v>2.8547186119723724E-7</v>
      </c>
      <c r="AB138" s="21">
        <v>5.5587715194239812E-6</v>
      </c>
      <c r="AC138" s="21">
        <v>5.8499591699999999E-2</v>
      </c>
      <c r="AD138" s="21">
        <v>11.080485018891133</v>
      </c>
      <c r="AE138" s="21">
        <v>3.1631666813109562E-6</v>
      </c>
      <c r="AF138" s="21">
        <v>6.1593884544416125E-5</v>
      </c>
      <c r="AG138" s="22">
        <v>0.64820384944309806</v>
      </c>
      <c r="AH138" s="23" t="s">
        <v>137</v>
      </c>
      <c r="AI138" s="24" t="s">
        <v>138</v>
      </c>
      <c r="AJ138" s="24" t="s">
        <v>684</v>
      </c>
      <c r="AK138" s="24">
        <v>60.5</v>
      </c>
      <c r="AL138" s="24">
        <v>51.25</v>
      </c>
      <c r="AM138" s="24">
        <v>51.25</v>
      </c>
      <c r="AN138" s="25">
        <f t="shared" si="44"/>
        <v>2.1474395260198498E-2</v>
      </c>
      <c r="AO138" s="26">
        <v>2</v>
      </c>
      <c r="AP138" s="26"/>
      <c r="AQ138" s="36">
        <v>3</v>
      </c>
      <c r="AR138" s="26"/>
      <c r="AS138" s="28">
        <v>34.202739726027396</v>
      </c>
      <c r="AT138" s="28">
        <v>38.205479452054796</v>
      </c>
      <c r="AU138" s="35">
        <v>3</v>
      </c>
      <c r="AV138" s="29" t="s">
        <v>140</v>
      </c>
      <c r="AW138" s="30" t="s">
        <v>675</v>
      </c>
      <c r="AX138" s="30" t="s">
        <v>685</v>
      </c>
      <c r="AY138" s="30" t="s">
        <v>140</v>
      </c>
      <c r="AZ138" s="30">
        <v>21</v>
      </c>
      <c r="BA138" s="35">
        <f t="shared" si="45"/>
        <v>2</v>
      </c>
      <c r="BB138" s="30">
        <f>IFERROR(INDEX(DataTab_LCR_Battery_Info!$M$3:$M$12,MATCH(AW138,DataTab_LCR_Battery_Info!$L$3:$L$12,0)),"CAISO_System")</f>
        <v>920</v>
      </c>
      <c r="BC138" s="31" t="str">
        <f t="shared" si="46"/>
        <v>High</v>
      </c>
      <c r="BD138" t="s">
        <v>171</v>
      </c>
      <c r="BE138" s="32">
        <v>6.0665055585659999</v>
      </c>
      <c r="BF138" s="35">
        <f t="shared" si="47"/>
        <v>2</v>
      </c>
      <c r="BG138" s="33">
        <f t="shared" si="48"/>
        <v>0.12318776908883225</v>
      </c>
      <c r="BH138">
        <f t="shared" si="49"/>
        <v>2</v>
      </c>
      <c r="BI138" s="34">
        <f t="shared" si="54"/>
        <v>2.6453828446356465E-3</v>
      </c>
      <c r="BJ138">
        <f t="shared" si="50"/>
        <v>1</v>
      </c>
      <c r="BK138" s="35">
        <v>1</v>
      </c>
      <c r="BL138" t="s">
        <v>147</v>
      </c>
      <c r="BM138" t="s">
        <v>313</v>
      </c>
      <c r="BN138">
        <f t="shared" si="51"/>
        <v>2</v>
      </c>
      <c r="BO138" s="35">
        <f>IFERROR(INDEX(DataTab_LCR_Battery_Info!$R$4:$R$9,MATCH(BL138,DataTab_LCR_Battery_Info!$Q$4:$Q$9,0))+INDEX(DataTab_LCR_Battery_Info!$T$4:$T$5,MATCH(BM138,DataTab_LCR_Battery_Info!$S$4:$S$5,0)),"1.4")</f>
        <v>1.5</v>
      </c>
      <c r="BP138">
        <f t="shared" si="52"/>
        <v>50</v>
      </c>
      <c r="BQ138">
        <f t="shared" si="53"/>
        <v>0</v>
      </c>
    </row>
    <row r="139" spans="6:69" x14ac:dyDescent="0.35">
      <c r="F139" s="15" t="s">
        <v>686</v>
      </c>
      <c r="G139" s="15" t="s">
        <v>687</v>
      </c>
      <c r="H139" s="15">
        <v>48.1</v>
      </c>
      <c r="I139" s="15">
        <v>49.7</v>
      </c>
      <c r="J139" s="15" t="s">
        <v>672</v>
      </c>
      <c r="K139" s="15" t="s">
        <v>688</v>
      </c>
      <c r="L139" s="15" t="s">
        <v>158</v>
      </c>
      <c r="M139" s="15" t="s">
        <v>134</v>
      </c>
      <c r="N139" s="15" t="s">
        <v>135</v>
      </c>
      <c r="O139" s="16">
        <v>40345</v>
      </c>
      <c r="P139" s="17" t="s">
        <v>689</v>
      </c>
      <c r="Q139" s="18">
        <v>69</v>
      </c>
      <c r="R139" s="19">
        <v>57001</v>
      </c>
      <c r="S139" s="20">
        <v>16736</v>
      </c>
      <c r="T139" s="21">
        <v>0</v>
      </c>
      <c r="U139" s="21">
        <v>187781</v>
      </c>
      <c r="V139" s="21">
        <v>187781</v>
      </c>
      <c r="W139" s="21">
        <v>0</v>
      </c>
      <c r="X139" s="21">
        <v>5.8000000000000003E-2</v>
      </c>
      <c r="Y139" s="21">
        <v>1.107</v>
      </c>
      <c r="Z139" s="21">
        <v>10985.1118290177</v>
      </c>
      <c r="AA139" s="21">
        <v>3.0887043950133402E-7</v>
      </c>
      <c r="AB139" s="21">
        <v>5.8951651125513231E-6</v>
      </c>
      <c r="AC139" s="21">
        <v>5.8499591699999999E-2</v>
      </c>
      <c r="AD139" s="21">
        <v>11.220184034416826</v>
      </c>
      <c r="AE139" s="21">
        <v>3.4655831739961761E-6</v>
      </c>
      <c r="AF139" s="21">
        <v>6.6144837476099424E-5</v>
      </c>
      <c r="AG139" s="22">
        <v>0.65637618481224314</v>
      </c>
      <c r="AH139" s="23" t="s">
        <v>161</v>
      </c>
      <c r="AI139" s="24" t="s">
        <v>138</v>
      </c>
      <c r="AJ139" s="24" t="s">
        <v>687</v>
      </c>
      <c r="AK139" s="24">
        <v>49.9</v>
      </c>
      <c r="AL139" s="24">
        <v>48.1</v>
      </c>
      <c r="AM139" s="24">
        <v>48.1</v>
      </c>
      <c r="AN139" s="25">
        <f t="shared" si="44"/>
        <v>3.828661889990026E-2</v>
      </c>
      <c r="AO139" s="26">
        <v>2</v>
      </c>
      <c r="AP139" s="26"/>
      <c r="AQ139" s="36">
        <v>3</v>
      </c>
      <c r="AR139" s="26"/>
      <c r="AS139" s="28">
        <v>25.55890410958904</v>
      </c>
      <c r="AT139" s="28">
        <v>29.561643835616437</v>
      </c>
      <c r="AU139" s="35">
        <v>2</v>
      </c>
      <c r="AV139" s="29" t="s">
        <v>140</v>
      </c>
      <c r="AW139" s="30" t="s">
        <v>675</v>
      </c>
      <c r="AX139" s="30" t="s">
        <v>676</v>
      </c>
      <c r="AY139" s="30" t="s">
        <v>140</v>
      </c>
      <c r="AZ139" s="30">
        <v>22</v>
      </c>
      <c r="BA139" s="35">
        <f t="shared" si="45"/>
        <v>1</v>
      </c>
      <c r="BB139" s="30">
        <f>IFERROR(INDEX(DataTab_LCR_Battery_Info!$M$3:$M$12,MATCH(AW139,DataTab_LCR_Battery_Info!$L$3:$L$12,0)),"CAISO_System")</f>
        <v>920</v>
      </c>
      <c r="BC139" s="31" t="str">
        <f t="shared" si="46"/>
        <v>High</v>
      </c>
      <c r="BD139" t="s">
        <v>144</v>
      </c>
      <c r="BE139" s="32" t="s">
        <v>145</v>
      </c>
      <c r="BF139" s="35">
        <f t="shared" si="47"/>
        <v>4</v>
      </c>
      <c r="BG139" s="33">
        <f t="shared" si="48"/>
        <v>0.13228967495219884</v>
      </c>
      <c r="BH139">
        <f t="shared" si="49"/>
        <v>2</v>
      </c>
      <c r="BI139" s="34">
        <f t="shared" si="54"/>
        <v>5.0649243692865182E-3</v>
      </c>
      <c r="BJ139">
        <f t="shared" si="50"/>
        <v>1</v>
      </c>
      <c r="BK139" s="35">
        <v>1</v>
      </c>
      <c r="BL139" t="s">
        <v>147</v>
      </c>
      <c r="BM139" t="s">
        <v>313</v>
      </c>
      <c r="BN139">
        <f t="shared" si="51"/>
        <v>2</v>
      </c>
      <c r="BO139" s="35">
        <f>IFERROR(INDEX(DataTab_LCR_Battery_Info!$R$4:$R$9,MATCH(BL139,DataTab_LCR_Battery_Info!$Q$4:$Q$9,0))+INDEX(DataTab_LCR_Battery_Info!$T$4:$T$5,MATCH(BM139,DataTab_LCR_Battery_Info!$S$4:$S$5,0)),"1.4")</f>
        <v>1.5</v>
      </c>
      <c r="BP139">
        <f t="shared" si="52"/>
        <v>48.958333333333329</v>
      </c>
      <c r="BQ139">
        <f t="shared" si="53"/>
        <v>1</v>
      </c>
    </row>
    <row r="140" spans="6:69" x14ac:dyDescent="0.35">
      <c r="F140" s="15" t="s">
        <v>690</v>
      </c>
      <c r="G140" s="15" t="s">
        <v>691</v>
      </c>
      <c r="H140" s="15">
        <v>39.57</v>
      </c>
      <c r="I140" s="15">
        <v>40</v>
      </c>
      <c r="J140" s="15" t="s">
        <v>672</v>
      </c>
      <c r="K140" s="15" t="s">
        <v>691</v>
      </c>
      <c r="L140" s="15" t="s">
        <v>158</v>
      </c>
      <c r="M140" s="15" t="s">
        <v>134</v>
      </c>
      <c r="N140" s="15" t="s">
        <v>135</v>
      </c>
      <c r="O140" s="16">
        <v>38876</v>
      </c>
      <c r="P140" s="17" t="s">
        <v>692</v>
      </c>
      <c r="Q140" s="18">
        <v>230</v>
      </c>
      <c r="R140" s="19">
        <v>55540</v>
      </c>
      <c r="S140" s="20">
        <v>3070</v>
      </c>
      <c r="T140" s="21">
        <v>0</v>
      </c>
      <c r="U140" s="21">
        <v>51755</v>
      </c>
      <c r="V140" s="21">
        <v>51755</v>
      </c>
      <c r="W140" s="21">
        <v>0</v>
      </c>
      <c r="X140" s="21">
        <v>0.02</v>
      </c>
      <c r="Y140" s="21">
        <v>0.41799999999999998</v>
      </c>
      <c r="Z140" s="21">
        <v>3027.6463684334999</v>
      </c>
      <c r="AA140" s="21">
        <v>3.8643609313109844E-7</v>
      </c>
      <c r="AB140" s="21">
        <v>8.0765143464399564E-6</v>
      </c>
      <c r="AC140" s="21">
        <v>5.8499591699999999E-2</v>
      </c>
      <c r="AD140" s="21">
        <v>16.858306188925081</v>
      </c>
      <c r="AE140" s="21">
        <v>6.5146579804560257E-6</v>
      </c>
      <c r="AF140" s="21">
        <v>1.3615635179153093E-4</v>
      </c>
      <c r="AG140" s="22">
        <v>0.98620402880570024</v>
      </c>
      <c r="AH140" s="23" t="s">
        <v>137</v>
      </c>
      <c r="AI140" s="24" t="s">
        <v>138</v>
      </c>
      <c r="AJ140" s="24" t="s">
        <v>693</v>
      </c>
      <c r="AK140" s="24">
        <v>44</v>
      </c>
      <c r="AL140" s="24">
        <v>35.5</v>
      </c>
      <c r="AM140" s="24">
        <v>35.5</v>
      </c>
      <c r="AN140" s="25">
        <f t="shared" si="44"/>
        <v>7.9649232046492321E-3</v>
      </c>
      <c r="AO140" s="26">
        <v>1</v>
      </c>
      <c r="AP140" s="26"/>
      <c r="AQ140" s="36">
        <v>4</v>
      </c>
      <c r="AR140" s="26"/>
      <c r="AS140" s="28">
        <v>29.583561643835615</v>
      </c>
      <c r="AT140" s="28">
        <v>33.586301369863016</v>
      </c>
      <c r="AU140" s="35">
        <v>2</v>
      </c>
      <c r="AV140" s="29" t="s">
        <v>140</v>
      </c>
      <c r="AW140" s="30" t="s">
        <v>675</v>
      </c>
      <c r="AX140" s="30" t="s">
        <v>694</v>
      </c>
      <c r="AY140" s="30" t="s">
        <v>140</v>
      </c>
      <c r="AZ140" s="30">
        <v>22</v>
      </c>
      <c r="BA140" s="35">
        <f t="shared" si="45"/>
        <v>1</v>
      </c>
      <c r="BB140" s="30">
        <f>IFERROR(INDEX(DataTab_LCR_Battery_Info!$M$3:$M$12,MATCH(AW140,DataTab_LCR_Battery_Info!$L$3:$L$12,0)),"CAISO_System")</f>
        <v>920</v>
      </c>
      <c r="BC140" s="31" t="str">
        <f t="shared" si="46"/>
        <v>High</v>
      </c>
      <c r="BD140" t="s">
        <v>171</v>
      </c>
      <c r="BE140" s="32">
        <v>1.0079175580290001</v>
      </c>
      <c r="BF140" s="35">
        <f t="shared" si="47"/>
        <v>3</v>
      </c>
      <c r="BG140" s="33">
        <f t="shared" si="48"/>
        <v>0.27231270358306187</v>
      </c>
      <c r="BH140">
        <f t="shared" si="49"/>
        <v>3</v>
      </c>
      <c r="BI140" s="34">
        <f t="shared" si="54"/>
        <v>2.1689497716894973E-3</v>
      </c>
      <c r="BJ140">
        <f t="shared" si="50"/>
        <v>1</v>
      </c>
      <c r="BK140" s="35">
        <v>1</v>
      </c>
      <c r="BL140" t="s">
        <v>147</v>
      </c>
      <c r="BM140" t="s">
        <v>313</v>
      </c>
      <c r="BN140">
        <f t="shared" si="51"/>
        <v>2</v>
      </c>
      <c r="BO140" s="35">
        <f>IFERROR(INDEX(DataTab_LCR_Battery_Info!$R$4:$R$9,MATCH(BL140,DataTab_LCR_Battery_Info!$Q$4:$Q$9,0))+INDEX(DataTab_LCR_Battery_Info!$T$4:$T$5,MATCH(BM140,DataTab_LCR_Battery_Info!$S$4:$S$5,0)),"1.4")</f>
        <v>1.5</v>
      </c>
      <c r="BP140">
        <f t="shared" si="52"/>
        <v>47.916666666666664</v>
      </c>
      <c r="BQ140">
        <f t="shared" si="53"/>
        <v>1</v>
      </c>
    </row>
    <row r="141" spans="6:69" x14ac:dyDescent="0.35">
      <c r="F141" s="15" t="s">
        <v>695</v>
      </c>
      <c r="G141" s="15" t="s">
        <v>696</v>
      </c>
      <c r="H141" s="15">
        <v>422</v>
      </c>
      <c r="I141" s="15"/>
      <c r="J141" s="15" t="s">
        <v>672</v>
      </c>
      <c r="K141" s="15" t="s">
        <v>697</v>
      </c>
      <c r="L141" s="15" t="s">
        <v>158</v>
      </c>
      <c r="M141" s="15" t="s">
        <v>134</v>
      </c>
      <c r="N141" s="15" t="s">
        <v>135</v>
      </c>
      <c r="O141" s="16">
        <v>43423</v>
      </c>
      <c r="P141" s="17" t="s">
        <v>698</v>
      </c>
      <c r="Q141" s="18">
        <v>230</v>
      </c>
      <c r="R141" s="19">
        <v>59002</v>
      </c>
      <c r="S141" s="20">
        <v>132599</v>
      </c>
      <c r="T141" s="21">
        <v>0</v>
      </c>
      <c r="U141" s="21">
        <v>1287534</v>
      </c>
      <c r="V141" s="21">
        <v>1287534</v>
      </c>
      <c r="W141" s="21">
        <v>0</v>
      </c>
      <c r="X141" s="21">
        <v>0.3721641</v>
      </c>
      <c r="Y141" s="21">
        <v>203.44970799999999</v>
      </c>
      <c r="Z141" s="21">
        <v>75320.213299867799</v>
      </c>
      <c r="AA141" s="21">
        <v>2.8905186193141308E-7</v>
      </c>
      <c r="AB141" s="21">
        <v>1.5801501785583913E-4</v>
      </c>
      <c r="AC141" s="21">
        <v>5.8499591699999999E-2</v>
      </c>
      <c r="AD141" s="21">
        <v>9.7099827298848407</v>
      </c>
      <c r="AE141" s="21">
        <v>2.8066885873950786E-6</v>
      </c>
      <c r="AF141" s="21">
        <v>1.5343230944426427E-3</v>
      </c>
      <c r="AG141" s="22">
        <v>0.5680300251123146</v>
      </c>
      <c r="AH141" s="23" t="s">
        <v>161</v>
      </c>
      <c r="AI141" s="24" t="s">
        <v>138</v>
      </c>
      <c r="AJ141" s="24" t="s">
        <v>699</v>
      </c>
      <c r="AK141" s="24">
        <v>659</v>
      </c>
      <c r="AL141" s="24">
        <v>527.5</v>
      </c>
      <c r="AM141" s="24">
        <v>527.5</v>
      </c>
      <c r="AN141" s="25">
        <f t="shared" si="44"/>
        <v>2.2969456974383493E-2</v>
      </c>
      <c r="AO141" s="26">
        <v>2</v>
      </c>
      <c r="AP141" s="26"/>
      <c r="AQ141" s="36">
        <v>3</v>
      </c>
      <c r="AR141" s="26"/>
      <c r="AS141" s="28">
        <v>17.126027397260273</v>
      </c>
      <c r="AT141" s="28">
        <v>21.12876712328767</v>
      </c>
      <c r="AU141" s="35">
        <v>1</v>
      </c>
      <c r="AV141" s="29" t="s">
        <v>140</v>
      </c>
      <c r="AW141" s="30" t="s">
        <v>675</v>
      </c>
      <c r="AX141" s="30" t="s">
        <v>694</v>
      </c>
      <c r="AY141" s="30" t="s">
        <v>140</v>
      </c>
      <c r="AZ141" s="30">
        <v>20</v>
      </c>
      <c r="BA141" s="35">
        <f t="shared" si="45"/>
        <v>2</v>
      </c>
      <c r="BB141" s="30">
        <f>IFERROR(INDEX(DataTab_LCR_Battery_Info!$M$3:$M$12,MATCH(AW141,DataTab_LCR_Battery_Info!$L$3:$L$12,0)),"CAISO_System")</f>
        <v>920</v>
      </c>
      <c r="BC141" s="31" t="str">
        <f t="shared" si="46"/>
        <v>High</v>
      </c>
      <c r="BD141" t="s">
        <v>443</v>
      </c>
      <c r="BE141" s="32">
        <v>31.420398586050002</v>
      </c>
      <c r="BF141" s="35">
        <f t="shared" si="47"/>
        <v>1</v>
      </c>
      <c r="BG141" s="33">
        <f t="shared" si="48"/>
        <v>3.0686461888852854</v>
      </c>
      <c r="BH141">
        <f t="shared" si="49"/>
        <v>4</v>
      </c>
      <c r="BI141" s="34">
        <f t="shared" si="54"/>
        <v>7.0485136605206444E-2</v>
      </c>
      <c r="BJ141">
        <f t="shared" si="50"/>
        <v>4</v>
      </c>
      <c r="BK141" s="35">
        <v>3</v>
      </c>
      <c r="BL141" t="s">
        <v>147</v>
      </c>
      <c r="BM141" t="s">
        <v>313</v>
      </c>
      <c r="BN141">
        <f t="shared" si="51"/>
        <v>2</v>
      </c>
      <c r="BO141" s="35">
        <f>IFERROR(INDEX(DataTab_LCR_Battery_Info!$R$4:$R$9,MATCH(BL141,DataTab_LCR_Battery_Info!$Q$4:$Q$9,0))+INDEX(DataTab_LCR_Battery_Info!$T$4:$T$5,MATCH(BM141,DataTab_LCR_Battery_Info!$S$4:$S$5,0)),"1.4")</f>
        <v>1.5</v>
      </c>
      <c r="BP141">
        <f t="shared" si="52"/>
        <v>47.916666666666664</v>
      </c>
      <c r="BQ141">
        <f t="shared" si="53"/>
        <v>1</v>
      </c>
    </row>
    <row r="142" spans="6:69" x14ac:dyDescent="0.35">
      <c r="F142" s="15" t="s">
        <v>700</v>
      </c>
      <c r="G142" s="15" t="s">
        <v>701</v>
      </c>
      <c r="H142" s="15">
        <v>105.5</v>
      </c>
      <c r="I142" s="15">
        <v>105.5</v>
      </c>
      <c r="J142" s="15" t="s">
        <v>672</v>
      </c>
      <c r="K142" s="15" t="s">
        <v>697</v>
      </c>
      <c r="L142" s="15" t="s">
        <v>158</v>
      </c>
      <c r="M142" s="15" t="s">
        <v>134</v>
      </c>
      <c r="N142" s="15" t="s">
        <v>135</v>
      </c>
      <c r="O142" s="16">
        <v>43424</v>
      </c>
      <c r="P142" s="17" t="s">
        <v>698</v>
      </c>
      <c r="Q142" s="18">
        <v>230</v>
      </c>
      <c r="R142" s="19">
        <v>59002</v>
      </c>
      <c r="S142" s="20">
        <v>132599</v>
      </c>
      <c r="T142" s="21">
        <v>0</v>
      </c>
      <c r="U142" s="21">
        <v>1287534</v>
      </c>
      <c r="V142" s="21">
        <v>1287534</v>
      </c>
      <c r="W142" s="21">
        <v>0</v>
      </c>
      <c r="X142" s="21">
        <v>0.3721641</v>
      </c>
      <c r="Y142" s="21">
        <v>203.44970799999999</v>
      </c>
      <c r="Z142" s="21">
        <v>75320.213299867799</v>
      </c>
      <c r="AA142" s="21">
        <v>2.8905186193141308E-7</v>
      </c>
      <c r="AB142" s="21">
        <v>1.5801501785583913E-4</v>
      </c>
      <c r="AC142" s="21">
        <v>5.8499591699999999E-2</v>
      </c>
      <c r="AD142" s="21">
        <v>9.7099827298848407</v>
      </c>
      <c r="AE142" s="21">
        <v>2.8066885873950786E-6</v>
      </c>
      <c r="AF142" s="21">
        <v>1.5343230944426427E-3</v>
      </c>
      <c r="AG142" s="22">
        <v>0.5680300251123146</v>
      </c>
      <c r="AH142" s="23" t="s">
        <v>161</v>
      </c>
      <c r="AI142" s="24" t="s">
        <v>138</v>
      </c>
      <c r="AJ142" s="24" t="s">
        <v>699</v>
      </c>
      <c r="AK142" s="24">
        <v>659</v>
      </c>
      <c r="AL142" s="24">
        <v>527.5</v>
      </c>
      <c r="AM142" s="24">
        <v>527.5</v>
      </c>
      <c r="AN142" s="25">
        <f t="shared" si="44"/>
        <v>2.2969456974383493E-2</v>
      </c>
      <c r="AO142" s="26">
        <v>2</v>
      </c>
      <c r="AP142" s="26"/>
      <c r="AQ142" s="36">
        <v>3</v>
      </c>
      <c r="AR142" s="26"/>
      <c r="AS142" s="28">
        <v>17.123287671232877</v>
      </c>
      <c r="AT142" s="28">
        <v>21.126027397260273</v>
      </c>
      <c r="AU142" s="35">
        <v>1</v>
      </c>
      <c r="AV142" s="29" t="s">
        <v>140</v>
      </c>
      <c r="AW142" s="30" t="s">
        <v>675</v>
      </c>
      <c r="AX142" s="30" t="s">
        <v>694</v>
      </c>
      <c r="AY142" s="30" t="s">
        <v>140</v>
      </c>
      <c r="AZ142" s="30">
        <v>21</v>
      </c>
      <c r="BA142" s="35">
        <f t="shared" si="45"/>
        <v>2</v>
      </c>
      <c r="BB142" s="30">
        <f>IFERROR(INDEX(DataTab_LCR_Battery_Info!$M$3:$M$12,MATCH(AW142,DataTab_LCR_Battery_Info!$L$3:$L$12,0)),"CAISO_System")</f>
        <v>920</v>
      </c>
      <c r="BC142" s="31" t="str">
        <f t="shared" si="46"/>
        <v>High</v>
      </c>
      <c r="BD142" t="s">
        <v>443</v>
      </c>
      <c r="BE142" s="32">
        <v>31.420398586050002</v>
      </c>
      <c r="BF142" s="35">
        <f t="shared" si="47"/>
        <v>1</v>
      </c>
      <c r="BG142" s="33">
        <f t="shared" si="48"/>
        <v>3.0686461888852854</v>
      </c>
      <c r="BH142">
        <f t="shared" si="49"/>
        <v>4</v>
      </c>
      <c r="BI142" s="34">
        <f t="shared" si="54"/>
        <v>7.0485136605206444E-2</v>
      </c>
      <c r="BJ142">
        <f t="shared" si="50"/>
        <v>4</v>
      </c>
      <c r="BK142" s="35">
        <v>3</v>
      </c>
      <c r="BL142" t="s">
        <v>147</v>
      </c>
      <c r="BM142" t="s">
        <v>313</v>
      </c>
      <c r="BN142">
        <f t="shared" si="51"/>
        <v>2</v>
      </c>
      <c r="BO142" s="35">
        <f>IFERROR(INDEX(DataTab_LCR_Battery_Info!$R$4:$R$9,MATCH(BL142,DataTab_LCR_Battery_Info!$Q$4:$Q$9,0))+INDEX(DataTab_LCR_Battery_Info!$T$4:$T$5,MATCH(BM142,DataTab_LCR_Battery_Info!$S$4:$S$5,0)),"1.4")</f>
        <v>1.5</v>
      </c>
      <c r="BP142">
        <f t="shared" si="52"/>
        <v>47.916666666666664</v>
      </c>
      <c r="BQ142">
        <f t="shared" si="53"/>
        <v>1</v>
      </c>
    </row>
    <row r="143" spans="6:69" x14ac:dyDescent="0.35">
      <c r="F143" s="15" t="s">
        <v>702</v>
      </c>
      <c r="G143" s="15" t="s">
        <v>703</v>
      </c>
      <c r="H143" s="15">
        <v>597.04999999999995</v>
      </c>
      <c r="I143" s="15"/>
      <c r="J143" s="15" t="s">
        <v>156</v>
      </c>
      <c r="K143" s="15" t="s">
        <v>704</v>
      </c>
      <c r="L143" s="15" t="s">
        <v>206</v>
      </c>
      <c r="M143" s="15" t="s">
        <v>134</v>
      </c>
      <c r="N143" s="15" t="s">
        <v>167</v>
      </c>
      <c r="O143" s="16">
        <v>38499</v>
      </c>
      <c r="P143" s="17" t="s">
        <v>705</v>
      </c>
      <c r="Q143" s="18">
        <v>115</v>
      </c>
      <c r="R143" s="19">
        <v>55393</v>
      </c>
      <c r="S143" s="20">
        <v>2079832</v>
      </c>
      <c r="T143" s="21">
        <v>0</v>
      </c>
      <c r="U143" s="21">
        <v>15832385</v>
      </c>
      <c r="V143" s="21">
        <v>15832385</v>
      </c>
      <c r="W143" s="21">
        <v>0</v>
      </c>
      <c r="X143" s="21">
        <v>4.5810000000000004</v>
      </c>
      <c r="Y143" s="21">
        <v>56.936</v>
      </c>
      <c r="Z143" s="21">
        <v>926188.05813720392</v>
      </c>
      <c r="AA143" s="21">
        <v>2.8934364595100487E-7</v>
      </c>
      <c r="AB143" s="21">
        <v>3.596173286589481E-6</v>
      </c>
      <c r="AC143" s="21">
        <v>5.8499591699999964E-2</v>
      </c>
      <c r="AD143" s="21">
        <v>7.6123384004092642</v>
      </c>
      <c r="AE143" s="21">
        <v>2.2025817469872571E-6</v>
      </c>
      <c r="AF143" s="21">
        <v>2.7375288004031097E-5</v>
      </c>
      <c r="AG143" s="22">
        <v>0.44531868830617277</v>
      </c>
      <c r="AH143" s="23" t="s">
        <v>254</v>
      </c>
      <c r="AI143" s="24" t="s">
        <v>209</v>
      </c>
      <c r="AJ143" s="24" t="s">
        <v>703</v>
      </c>
      <c r="AK143" s="24">
        <v>635</v>
      </c>
      <c r="AL143" s="24">
        <v>570</v>
      </c>
      <c r="AM143" s="24">
        <v>580</v>
      </c>
      <c r="AN143" s="25">
        <f t="shared" si="44"/>
        <v>0.37389566030273613</v>
      </c>
      <c r="AO143" s="26">
        <v>3</v>
      </c>
      <c r="AP143" s="26"/>
      <c r="AQ143" s="36">
        <v>2</v>
      </c>
      <c r="AR143" s="26"/>
      <c r="AS143" s="28">
        <v>30.616438356164384</v>
      </c>
      <c r="AT143" s="28">
        <v>34.61917808219178</v>
      </c>
      <c r="AU143" s="35">
        <v>2</v>
      </c>
      <c r="AV143" s="29" t="s">
        <v>140</v>
      </c>
      <c r="AW143" s="30" t="s">
        <v>310</v>
      </c>
      <c r="AX143" s="30" t="s">
        <v>667</v>
      </c>
      <c r="AY143" s="30" t="s">
        <v>140</v>
      </c>
      <c r="AZ143" s="30">
        <v>13</v>
      </c>
      <c r="BA143" s="35">
        <f t="shared" si="45"/>
        <v>2</v>
      </c>
      <c r="BB143" s="30">
        <f>IFERROR(INDEX(DataTab_LCR_Battery_Info!$M$3:$M$12,MATCH(AW143,DataTab_LCR_Battery_Info!$L$3:$L$12,0)),"CAISO_System")</f>
        <v>2220</v>
      </c>
      <c r="BC143" s="31" t="str">
        <f t="shared" si="46"/>
        <v>High</v>
      </c>
      <c r="BD143" t="s">
        <v>171</v>
      </c>
      <c r="BE143" s="32">
        <v>8.2664179889399989</v>
      </c>
      <c r="BF143" s="35">
        <f t="shared" si="47"/>
        <v>2</v>
      </c>
      <c r="BG143" s="33">
        <f t="shared" si="48"/>
        <v>5.4750576008062192E-2</v>
      </c>
      <c r="BH143">
        <f t="shared" si="49"/>
        <v>1</v>
      </c>
      <c r="BI143" s="34">
        <f t="shared" si="54"/>
        <v>2.0471002768489555E-2</v>
      </c>
      <c r="BJ143">
        <f t="shared" si="50"/>
        <v>3</v>
      </c>
      <c r="BK143" s="35">
        <v>2</v>
      </c>
      <c r="BL143" t="s">
        <v>312</v>
      </c>
      <c r="BM143" t="s">
        <v>313</v>
      </c>
      <c r="BN143">
        <f t="shared" si="51"/>
        <v>1</v>
      </c>
      <c r="BO143" s="35">
        <f>IFERROR(INDEX(DataTab_LCR_Battery_Info!$R$4:$R$9,MATCH(BL143,DataTab_LCR_Battery_Info!$Q$4:$Q$9,0))+INDEX(DataTab_LCR_Battery_Info!$T$4:$T$5,MATCH(BM143,DataTab_LCR_Battery_Info!$S$4:$S$5,0)),"1.4")</f>
        <v>1.25</v>
      </c>
      <c r="BP143">
        <f t="shared" si="52"/>
        <v>46.875</v>
      </c>
      <c r="BQ143">
        <f t="shared" si="53"/>
        <v>0</v>
      </c>
    </row>
    <row r="144" spans="6:69" x14ac:dyDescent="0.35">
      <c r="F144" s="15" t="s">
        <v>706</v>
      </c>
      <c r="G144" s="15" t="s">
        <v>707</v>
      </c>
      <c r="H144" s="15">
        <v>107.68</v>
      </c>
      <c r="I144" s="15">
        <v>131.80000000000001</v>
      </c>
      <c r="J144" s="15" t="s">
        <v>131</v>
      </c>
      <c r="K144" s="15" t="s">
        <v>708</v>
      </c>
      <c r="L144" s="15" t="s">
        <v>158</v>
      </c>
      <c r="M144" s="15" t="s">
        <v>134</v>
      </c>
      <c r="N144" s="15" t="s">
        <v>135</v>
      </c>
      <c r="O144" s="16">
        <v>41400</v>
      </c>
      <c r="P144" s="17" t="s">
        <v>554</v>
      </c>
      <c r="Q144" s="18">
        <v>500</v>
      </c>
      <c r="R144" s="19">
        <v>57482</v>
      </c>
      <c r="S144" s="20">
        <v>485658</v>
      </c>
      <c r="T144" s="21">
        <v>0</v>
      </c>
      <c r="U144" s="21">
        <v>4981514</v>
      </c>
      <c r="V144" s="21">
        <v>4981514</v>
      </c>
      <c r="W144" s="21">
        <v>0</v>
      </c>
      <c r="X144" s="21">
        <v>1.498</v>
      </c>
      <c r="Y144" s="21">
        <v>25.838999999999999</v>
      </c>
      <c r="Z144" s="21">
        <v>291416.53504783299</v>
      </c>
      <c r="AA144" s="21">
        <v>3.0071179163603676E-7</v>
      </c>
      <c r="AB144" s="21">
        <v>5.1869772924456298E-6</v>
      </c>
      <c r="AC144" s="21">
        <v>5.8499591699999839E-2</v>
      </c>
      <c r="AD144" s="21">
        <v>10.257246869196019</v>
      </c>
      <c r="AE144" s="21">
        <v>3.0844750832890633E-6</v>
      </c>
      <c r="AF144" s="21">
        <v>5.3204106593528777E-5</v>
      </c>
      <c r="AG144" s="22">
        <v>0.60004475381406874</v>
      </c>
      <c r="AH144" s="23" t="s">
        <v>161</v>
      </c>
      <c r="AI144" s="24" t="s">
        <v>138</v>
      </c>
      <c r="AJ144" s="24" t="s">
        <v>708</v>
      </c>
      <c r="AK144" s="24">
        <v>800</v>
      </c>
      <c r="AL144" s="24">
        <v>802.07999999999993</v>
      </c>
      <c r="AM144" s="24">
        <v>802.07999999999993</v>
      </c>
      <c r="AN144" s="25">
        <f t="shared" si="44"/>
        <v>6.9300513698630134E-2</v>
      </c>
      <c r="AO144" s="26">
        <v>3</v>
      </c>
      <c r="AP144" s="26"/>
      <c r="AQ144" s="36">
        <v>1</v>
      </c>
      <c r="AR144" s="26"/>
      <c r="AS144" s="28">
        <v>22.668493150684931</v>
      </c>
      <c r="AT144" s="28">
        <v>26.671232876712327</v>
      </c>
      <c r="AU144" s="35">
        <v>1</v>
      </c>
      <c r="AV144" s="29" t="s">
        <v>140</v>
      </c>
      <c r="AW144" s="30" t="s">
        <v>193</v>
      </c>
      <c r="AX144" s="30" t="s">
        <v>556</v>
      </c>
      <c r="AY144" s="30" t="s">
        <v>140</v>
      </c>
      <c r="AZ144" s="30">
        <v>7</v>
      </c>
      <c r="BA144" s="35">
        <f t="shared" si="45"/>
        <v>3</v>
      </c>
      <c r="BB144" s="30">
        <f>IFERROR(INDEX(DataTab_LCR_Battery_Info!$M$3:$M$12,MATCH(AW144,DataTab_LCR_Battery_Info!$L$3:$L$12,0)),"CAISO_System")</f>
        <v>1141</v>
      </c>
      <c r="BC144" s="31" t="str">
        <f t="shared" si="46"/>
        <v>High</v>
      </c>
      <c r="BD144" t="s">
        <v>443</v>
      </c>
      <c r="BE144" s="32">
        <v>27.190091863529997</v>
      </c>
      <c r="BF144" s="35">
        <f t="shared" si="47"/>
        <v>1</v>
      </c>
      <c r="BG144" s="33">
        <f t="shared" si="48"/>
        <v>0.10640821318705755</v>
      </c>
      <c r="BH144">
        <f t="shared" si="49"/>
        <v>2</v>
      </c>
      <c r="BI144" s="34">
        <f t="shared" si="54"/>
        <v>7.3741438356164377E-3</v>
      </c>
      <c r="BJ144">
        <f t="shared" si="50"/>
        <v>2</v>
      </c>
      <c r="BK144" s="35">
        <v>2</v>
      </c>
      <c r="BL144" t="s">
        <v>365</v>
      </c>
      <c r="BM144" t="s">
        <v>313</v>
      </c>
      <c r="BN144">
        <f t="shared" si="51"/>
        <v>3</v>
      </c>
      <c r="BO144" s="35">
        <f>IFERROR(INDEX(DataTab_LCR_Battery_Info!$R$4:$R$9,MATCH(BL144,DataTab_LCR_Battery_Info!$Q$4:$Q$9,0))+INDEX(DataTab_LCR_Battery_Info!$T$4:$T$5,MATCH(BM144,DataTab_LCR_Battery_Info!$S$4:$S$5,0)),"1.4")</f>
        <v>2.25</v>
      </c>
      <c r="BP144">
        <f t="shared" si="52"/>
        <v>46.875</v>
      </c>
      <c r="BQ144">
        <f t="shared" si="53"/>
        <v>1</v>
      </c>
    </row>
    <row r="145" spans="6:69" x14ac:dyDescent="0.35">
      <c r="F145" s="15" t="s">
        <v>709</v>
      </c>
      <c r="G145" s="15" t="s">
        <v>710</v>
      </c>
      <c r="H145" s="15">
        <v>104.19</v>
      </c>
      <c r="I145" s="15">
        <v>131.80000000000001</v>
      </c>
      <c r="J145" s="15" t="s">
        <v>131</v>
      </c>
      <c r="K145" s="15" t="s">
        <v>708</v>
      </c>
      <c r="L145" s="15" t="s">
        <v>158</v>
      </c>
      <c r="M145" s="15" t="s">
        <v>134</v>
      </c>
      <c r="N145" s="15" t="s">
        <v>135</v>
      </c>
      <c r="O145" s="16">
        <v>41400</v>
      </c>
      <c r="P145" s="17" t="s">
        <v>554</v>
      </c>
      <c r="Q145" s="18">
        <v>500</v>
      </c>
      <c r="R145" s="19">
        <v>57482</v>
      </c>
      <c r="S145" s="20">
        <v>485658</v>
      </c>
      <c r="T145" s="21">
        <v>0</v>
      </c>
      <c r="U145" s="21">
        <v>4981514</v>
      </c>
      <c r="V145" s="21">
        <v>4981514</v>
      </c>
      <c r="W145" s="21">
        <v>0</v>
      </c>
      <c r="X145" s="21">
        <v>1.498</v>
      </c>
      <c r="Y145" s="21">
        <v>25.838999999999999</v>
      </c>
      <c r="Z145" s="21">
        <v>291416.53504783299</v>
      </c>
      <c r="AA145" s="21">
        <v>3.0071179163603676E-7</v>
      </c>
      <c r="AB145" s="21">
        <v>5.1869772924456298E-6</v>
      </c>
      <c r="AC145" s="21">
        <v>5.8499591699999839E-2</v>
      </c>
      <c r="AD145" s="21">
        <v>10.257246869196019</v>
      </c>
      <c r="AE145" s="21">
        <v>3.0844750832890633E-6</v>
      </c>
      <c r="AF145" s="21">
        <v>5.3204106593528777E-5</v>
      </c>
      <c r="AG145" s="22">
        <v>0.60004475381406874</v>
      </c>
      <c r="AH145" s="23" t="s">
        <v>161</v>
      </c>
      <c r="AI145" s="24" t="s">
        <v>138</v>
      </c>
      <c r="AJ145" s="24" t="s">
        <v>708</v>
      </c>
      <c r="AK145" s="24">
        <v>800</v>
      </c>
      <c r="AL145" s="24">
        <v>802.07999999999993</v>
      </c>
      <c r="AM145" s="24">
        <v>802.07999999999993</v>
      </c>
      <c r="AN145" s="25">
        <f t="shared" si="44"/>
        <v>6.9300513698630134E-2</v>
      </c>
      <c r="AO145" s="26">
        <v>3</v>
      </c>
      <c r="AP145" s="26"/>
      <c r="AQ145" s="36">
        <v>1</v>
      </c>
      <c r="AR145" s="26"/>
      <c r="AS145" s="28">
        <v>22.668493150684931</v>
      </c>
      <c r="AT145" s="28">
        <v>26.671232876712327</v>
      </c>
      <c r="AU145" s="35">
        <v>1</v>
      </c>
      <c r="AV145" s="29" t="s">
        <v>140</v>
      </c>
      <c r="AW145" s="30" t="s">
        <v>193</v>
      </c>
      <c r="AX145" s="30" t="s">
        <v>556</v>
      </c>
      <c r="AY145" s="30" t="s">
        <v>140</v>
      </c>
      <c r="AZ145" s="30">
        <v>7</v>
      </c>
      <c r="BA145" s="35">
        <f t="shared" si="45"/>
        <v>3</v>
      </c>
      <c r="BB145" s="30">
        <f>IFERROR(INDEX(DataTab_LCR_Battery_Info!$M$3:$M$12,MATCH(AW145,DataTab_LCR_Battery_Info!$L$3:$L$12,0)),"CAISO_System")</f>
        <v>1141</v>
      </c>
      <c r="BC145" s="31" t="str">
        <f t="shared" si="46"/>
        <v>High</v>
      </c>
      <c r="BD145" t="s">
        <v>443</v>
      </c>
      <c r="BE145" s="32">
        <v>27.190091863529997</v>
      </c>
      <c r="BF145" s="35">
        <f t="shared" si="47"/>
        <v>1</v>
      </c>
      <c r="BG145" s="33">
        <f t="shared" si="48"/>
        <v>0.10640821318705755</v>
      </c>
      <c r="BH145">
        <f t="shared" si="49"/>
        <v>2</v>
      </c>
      <c r="BI145" s="34">
        <f t="shared" si="54"/>
        <v>7.3741438356164377E-3</v>
      </c>
      <c r="BJ145">
        <f t="shared" si="50"/>
        <v>2</v>
      </c>
      <c r="BK145" s="35">
        <v>2</v>
      </c>
      <c r="BL145" t="s">
        <v>365</v>
      </c>
      <c r="BM145" t="s">
        <v>313</v>
      </c>
      <c r="BN145">
        <f t="shared" si="51"/>
        <v>3</v>
      </c>
      <c r="BO145" s="35">
        <f>IFERROR(INDEX(DataTab_LCR_Battery_Info!$R$4:$R$9,MATCH(BL145,DataTab_LCR_Battery_Info!$Q$4:$Q$9,0))+INDEX(DataTab_LCR_Battery_Info!$T$4:$T$5,MATCH(BM145,DataTab_LCR_Battery_Info!$S$4:$S$5,0)),"1.4")</f>
        <v>2.25</v>
      </c>
      <c r="BP145">
        <f t="shared" si="52"/>
        <v>46.875</v>
      </c>
      <c r="BQ145">
        <f t="shared" si="53"/>
        <v>1</v>
      </c>
    </row>
    <row r="146" spans="6:69" x14ac:dyDescent="0.35">
      <c r="F146" s="15" t="s">
        <v>711</v>
      </c>
      <c r="G146" s="15" t="s">
        <v>712</v>
      </c>
      <c r="H146" s="15">
        <v>105.69</v>
      </c>
      <c r="I146" s="15">
        <v>131.80000000000001</v>
      </c>
      <c r="J146" s="15" t="s">
        <v>131</v>
      </c>
      <c r="K146" s="15" t="s">
        <v>708</v>
      </c>
      <c r="L146" s="15" t="s">
        <v>158</v>
      </c>
      <c r="M146" s="15" t="s">
        <v>134</v>
      </c>
      <c r="N146" s="15" t="s">
        <v>135</v>
      </c>
      <c r="O146" s="16">
        <v>41400</v>
      </c>
      <c r="P146" s="17" t="s">
        <v>554</v>
      </c>
      <c r="Q146" s="18">
        <v>500</v>
      </c>
      <c r="R146" s="19">
        <v>57482</v>
      </c>
      <c r="S146" s="20">
        <v>485658</v>
      </c>
      <c r="T146" s="21">
        <v>0</v>
      </c>
      <c r="U146" s="21">
        <v>4981514</v>
      </c>
      <c r="V146" s="21">
        <v>4981514</v>
      </c>
      <c r="W146" s="21">
        <v>0</v>
      </c>
      <c r="X146" s="21">
        <v>1.498</v>
      </c>
      <c r="Y146" s="21">
        <v>25.838999999999999</v>
      </c>
      <c r="Z146" s="21">
        <v>291416.53504783299</v>
      </c>
      <c r="AA146" s="21">
        <v>3.0071179163603676E-7</v>
      </c>
      <c r="AB146" s="21">
        <v>5.1869772924456298E-6</v>
      </c>
      <c r="AC146" s="21">
        <v>5.8499591699999839E-2</v>
      </c>
      <c r="AD146" s="21">
        <v>10.257246869196019</v>
      </c>
      <c r="AE146" s="21">
        <v>3.0844750832890633E-6</v>
      </c>
      <c r="AF146" s="21">
        <v>5.3204106593528777E-5</v>
      </c>
      <c r="AG146" s="22">
        <v>0.60004475381406874</v>
      </c>
      <c r="AH146" s="23" t="s">
        <v>161</v>
      </c>
      <c r="AI146" s="24" t="s">
        <v>138</v>
      </c>
      <c r="AJ146" s="24" t="s">
        <v>708</v>
      </c>
      <c r="AK146" s="24">
        <v>800</v>
      </c>
      <c r="AL146" s="24">
        <v>802.07999999999993</v>
      </c>
      <c r="AM146" s="24">
        <v>802.07999999999993</v>
      </c>
      <c r="AN146" s="25">
        <f t="shared" si="44"/>
        <v>6.9300513698630134E-2</v>
      </c>
      <c r="AO146" s="26">
        <v>3</v>
      </c>
      <c r="AP146" s="26"/>
      <c r="AQ146" s="36">
        <v>1</v>
      </c>
      <c r="AR146" s="26"/>
      <c r="AS146" s="28">
        <v>22.668493150684931</v>
      </c>
      <c r="AT146" s="28">
        <v>26.671232876712327</v>
      </c>
      <c r="AU146" s="35">
        <v>1</v>
      </c>
      <c r="AV146" s="29" t="s">
        <v>140</v>
      </c>
      <c r="AW146" s="30" t="s">
        <v>193</v>
      </c>
      <c r="AX146" s="30" t="s">
        <v>556</v>
      </c>
      <c r="AY146" s="30" t="s">
        <v>140</v>
      </c>
      <c r="AZ146" s="30">
        <v>7</v>
      </c>
      <c r="BA146" s="35">
        <f t="shared" si="45"/>
        <v>3</v>
      </c>
      <c r="BB146" s="30">
        <f>IFERROR(INDEX(DataTab_LCR_Battery_Info!$M$3:$M$12,MATCH(AW146,DataTab_LCR_Battery_Info!$L$3:$L$12,0)),"CAISO_System")</f>
        <v>1141</v>
      </c>
      <c r="BC146" s="31" t="str">
        <f t="shared" si="46"/>
        <v>High</v>
      </c>
      <c r="BD146" t="s">
        <v>443</v>
      </c>
      <c r="BE146" s="32">
        <v>27.190091863529997</v>
      </c>
      <c r="BF146" s="35">
        <f t="shared" si="47"/>
        <v>1</v>
      </c>
      <c r="BG146" s="33">
        <f t="shared" si="48"/>
        <v>0.10640821318705755</v>
      </c>
      <c r="BH146">
        <f t="shared" si="49"/>
        <v>2</v>
      </c>
      <c r="BI146" s="34">
        <f t="shared" si="54"/>
        <v>7.3741438356164377E-3</v>
      </c>
      <c r="BJ146">
        <f t="shared" si="50"/>
        <v>2</v>
      </c>
      <c r="BK146" s="35">
        <v>2</v>
      </c>
      <c r="BL146" t="s">
        <v>365</v>
      </c>
      <c r="BM146" t="s">
        <v>313</v>
      </c>
      <c r="BN146">
        <f t="shared" si="51"/>
        <v>3</v>
      </c>
      <c r="BO146" s="35">
        <f>IFERROR(INDEX(DataTab_LCR_Battery_Info!$R$4:$R$9,MATCH(BL146,DataTab_LCR_Battery_Info!$Q$4:$Q$9,0))+INDEX(DataTab_LCR_Battery_Info!$T$4:$T$5,MATCH(BM146,DataTab_LCR_Battery_Info!$S$4:$S$5,0)),"1.4")</f>
        <v>2.25</v>
      </c>
      <c r="BP146">
        <f t="shared" si="52"/>
        <v>46.875</v>
      </c>
      <c r="BQ146">
        <f t="shared" si="53"/>
        <v>1</v>
      </c>
    </row>
    <row r="147" spans="6:69" x14ac:dyDescent="0.35">
      <c r="F147" s="15" t="s">
        <v>713</v>
      </c>
      <c r="G147" s="15" t="s">
        <v>714</v>
      </c>
      <c r="H147" s="15">
        <v>106.55</v>
      </c>
      <c r="I147" s="15">
        <v>131.80000000000001</v>
      </c>
      <c r="J147" s="15" t="s">
        <v>131</v>
      </c>
      <c r="K147" s="15" t="s">
        <v>708</v>
      </c>
      <c r="L147" s="15" t="s">
        <v>158</v>
      </c>
      <c r="M147" s="15" t="s">
        <v>134</v>
      </c>
      <c r="N147" s="15" t="s">
        <v>135</v>
      </c>
      <c r="O147" s="16">
        <v>41400</v>
      </c>
      <c r="P147" s="17" t="s">
        <v>554</v>
      </c>
      <c r="Q147" s="18">
        <v>500</v>
      </c>
      <c r="R147" s="19">
        <v>57482</v>
      </c>
      <c r="S147" s="20">
        <v>485658</v>
      </c>
      <c r="T147" s="21">
        <v>0</v>
      </c>
      <c r="U147" s="21">
        <v>4981514</v>
      </c>
      <c r="V147" s="21">
        <v>4981514</v>
      </c>
      <c r="W147" s="21">
        <v>0</v>
      </c>
      <c r="X147" s="21">
        <v>1.498</v>
      </c>
      <c r="Y147" s="21">
        <v>25.838999999999999</v>
      </c>
      <c r="Z147" s="21">
        <v>291416.53504783299</v>
      </c>
      <c r="AA147" s="21">
        <v>3.0071179163603676E-7</v>
      </c>
      <c r="AB147" s="21">
        <v>5.1869772924456298E-6</v>
      </c>
      <c r="AC147" s="21">
        <v>5.8499591699999839E-2</v>
      </c>
      <c r="AD147" s="21">
        <v>10.257246869196019</v>
      </c>
      <c r="AE147" s="21">
        <v>3.0844750832890633E-6</v>
      </c>
      <c r="AF147" s="21">
        <v>5.3204106593528777E-5</v>
      </c>
      <c r="AG147" s="22">
        <v>0.60004475381406874</v>
      </c>
      <c r="AH147" s="23" t="s">
        <v>161</v>
      </c>
      <c r="AI147" s="24" t="s">
        <v>138</v>
      </c>
      <c r="AJ147" s="24" t="s">
        <v>708</v>
      </c>
      <c r="AK147" s="24">
        <v>800</v>
      </c>
      <c r="AL147" s="24">
        <v>802.07999999999993</v>
      </c>
      <c r="AM147" s="24">
        <v>802.07999999999993</v>
      </c>
      <c r="AN147" s="25">
        <f t="shared" si="44"/>
        <v>6.9300513698630134E-2</v>
      </c>
      <c r="AO147" s="26">
        <v>3</v>
      </c>
      <c r="AP147" s="26"/>
      <c r="AQ147" s="36">
        <v>1</v>
      </c>
      <c r="AR147" s="26"/>
      <c r="AS147" s="28">
        <v>22.668493150684931</v>
      </c>
      <c r="AT147" s="28">
        <v>26.671232876712327</v>
      </c>
      <c r="AU147" s="35">
        <v>1</v>
      </c>
      <c r="AV147" s="29" t="s">
        <v>140</v>
      </c>
      <c r="AW147" s="30" t="s">
        <v>193</v>
      </c>
      <c r="AX147" s="30" t="s">
        <v>556</v>
      </c>
      <c r="AY147" s="30" t="s">
        <v>140</v>
      </c>
      <c r="AZ147" s="30">
        <v>7</v>
      </c>
      <c r="BA147" s="35">
        <f t="shared" si="45"/>
        <v>3</v>
      </c>
      <c r="BB147" s="30">
        <f>IFERROR(INDEX(DataTab_LCR_Battery_Info!$M$3:$M$12,MATCH(AW147,DataTab_LCR_Battery_Info!$L$3:$L$12,0)),"CAISO_System")</f>
        <v>1141</v>
      </c>
      <c r="BC147" s="31" t="str">
        <f t="shared" si="46"/>
        <v>High</v>
      </c>
      <c r="BD147" t="s">
        <v>443</v>
      </c>
      <c r="BE147" s="32">
        <v>27.190091863529997</v>
      </c>
      <c r="BF147" s="35">
        <f t="shared" si="47"/>
        <v>1</v>
      </c>
      <c r="BG147" s="33">
        <f t="shared" si="48"/>
        <v>0.10640821318705755</v>
      </c>
      <c r="BH147">
        <f t="shared" si="49"/>
        <v>2</v>
      </c>
      <c r="BI147" s="34">
        <f t="shared" si="54"/>
        <v>7.3741438356164377E-3</v>
      </c>
      <c r="BJ147">
        <f t="shared" si="50"/>
        <v>2</v>
      </c>
      <c r="BK147" s="35">
        <v>2</v>
      </c>
      <c r="BL147" t="s">
        <v>365</v>
      </c>
      <c r="BM147" t="s">
        <v>313</v>
      </c>
      <c r="BN147">
        <f t="shared" si="51"/>
        <v>3</v>
      </c>
      <c r="BO147" s="35">
        <f>IFERROR(INDEX(DataTab_LCR_Battery_Info!$R$4:$R$9,MATCH(BL147,DataTab_LCR_Battery_Info!$Q$4:$Q$9,0))+INDEX(DataTab_LCR_Battery_Info!$T$4:$T$5,MATCH(BM147,DataTab_LCR_Battery_Info!$S$4:$S$5,0)),"1.4")</f>
        <v>2.25</v>
      </c>
      <c r="BP147">
        <f t="shared" si="52"/>
        <v>46.875</v>
      </c>
      <c r="BQ147">
        <f t="shared" si="53"/>
        <v>1</v>
      </c>
    </row>
    <row r="148" spans="6:69" x14ac:dyDescent="0.35">
      <c r="F148" s="15" t="s">
        <v>715</v>
      </c>
      <c r="G148" s="15" t="s">
        <v>716</v>
      </c>
      <c r="H148" s="15">
        <v>107.52</v>
      </c>
      <c r="I148" s="15">
        <v>131.80000000000001</v>
      </c>
      <c r="J148" s="15" t="s">
        <v>131</v>
      </c>
      <c r="K148" s="15" t="s">
        <v>708</v>
      </c>
      <c r="L148" s="15" t="s">
        <v>158</v>
      </c>
      <c r="M148" s="15" t="s">
        <v>134</v>
      </c>
      <c r="N148" s="15" t="s">
        <v>135</v>
      </c>
      <c r="O148" s="16">
        <v>41400</v>
      </c>
      <c r="P148" s="17" t="s">
        <v>554</v>
      </c>
      <c r="Q148" s="18">
        <v>500</v>
      </c>
      <c r="R148" s="19">
        <v>57482</v>
      </c>
      <c r="S148" s="20">
        <v>485658</v>
      </c>
      <c r="T148" s="21">
        <v>0</v>
      </c>
      <c r="U148" s="21">
        <v>4981514</v>
      </c>
      <c r="V148" s="21">
        <v>4981514</v>
      </c>
      <c r="W148" s="21">
        <v>0</v>
      </c>
      <c r="X148" s="21">
        <v>1.498</v>
      </c>
      <c r="Y148" s="21">
        <v>25.838999999999999</v>
      </c>
      <c r="Z148" s="21">
        <v>291416.53504783299</v>
      </c>
      <c r="AA148" s="21">
        <v>3.0071179163603676E-7</v>
      </c>
      <c r="AB148" s="21">
        <v>5.1869772924456298E-6</v>
      </c>
      <c r="AC148" s="21">
        <v>5.8499591699999839E-2</v>
      </c>
      <c r="AD148" s="21">
        <v>10.257246869196019</v>
      </c>
      <c r="AE148" s="21">
        <v>3.0844750832890633E-6</v>
      </c>
      <c r="AF148" s="21">
        <v>5.3204106593528777E-5</v>
      </c>
      <c r="AG148" s="22">
        <v>0.60004475381406874</v>
      </c>
      <c r="AH148" s="23" t="s">
        <v>161</v>
      </c>
      <c r="AI148" s="24" t="s">
        <v>138</v>
      </c>
      <c r="AJ148" s="24" t="s">
        <v>708</v>
      </c>
      <c r="AK148" s="24">
        <v>800</v>
      </c>
      <c r="AL148" s="24">
        <v>802.07999999999993</v>
      </c>
      <c r="AM148" s="24">
        <v>802.07999999999993</v>
      </c>
      <c r="AN148" s="25">
        <f t="shared" si="44"/>
        <v>6.9300513698630134E-2</v>
      </c>
      <c r="AO148" s="26">
        <v>3</v>
      </c>
      <c r="AP148" s="26"/>
      <c r="AQ148" s="36">
        <v>1</v>
      </c>
      <c r="AR148" s="26"/>
      <c r="AS148" s="28">
        <v>22.668493150684931</v>
      </c>
      <c r="AT148" s="28">
        <v>26.671232876712327</v>
      </c>
      <c r="AU148" s="35">
        <v>1</v>
      </c>
      <c r="AV148" s="29" t="s">
        <v>140</v>
      </c>
      <c r="AW148" s="30" t="s">
        <v>193</v>
      </c>
      <c r="AX148" s="30" t="s">
        <v>556</v>
      </c>
      <c r="AY148" s="30" t="s">
        <v>140</v>
      </c>
      <c r="AZ148" s="30">
        <v>7</v>
      </c>
      <c r="BA148" s="35">
        <f t="shared" si="45"/>
        <v>3</v>
      </c>
      <c r="BB148" s="30">
        <f>IFERROR(INDEX(DataTab_LCR_Battery_Info!$M$3:$M$12,MATCH(AW148,DataTab_LCR_Battery_Info!$L$3:$L$12,0)),"CAISO_System")</f>
        <v>1141</v>
      </c>
      <c r="BC148" s="31" t="str">
        <f t="shared" si="46"/>
        <v>High</v>
      </c>
      <c r="BD148" t="s">
        <v>443</v>
      </c>
      <c r="BE148" s="32">
        <v>27.190091863529997</v>
      </c>
      <c r="BF148" s="35">
        <f t="shared" si="47"/>
        <v>1</v>
      </c>
      <c r="BG148" s="33">
        <f t="shared" si="48"/>
        <v>0.10640821318705755</v>
      </c>
      <c r="BH148">
        <f t="shared" si="49"/>
        <v>2</v>
      </c>
      <c r="BI148" s="34">
        <f t="shared" si="54"/>
        <v>7.3741438356164377E-3</v>
      </c>
      <c r="BJ148">
        <f t="shared" si="50"/>
        <v>2</v>
      </c>
      <c r="BK148" s="35">
        <v>2</v>
      </c>
      <c r="BL148" t="s">
        <v>365</v>
      </c>
      <c r="BM148" t="s">
        <v>313</v>
      </c>
      <c r="BN148">
        <f t="shared" si="51"/>
        <v>3</v>
      </c>
      <c r="BO148" s="35">
        <f>IFERROR(INDEX(DataTab_LCR_Battery_Info!$R$4:$R$9,MATCH(BL148,DataTab_LCR_Battery_Info!$Q$4:$Q$9,0))+INDEX(DataTab_LCR_Battery_Info!$T$4:$T$5,MATCH(BM148,DataTab_LCR_Battery_Info!$S$4:$S$5,0)),"1.4")</f>
        <v>2.25</v>
      </c>
      <c r="BP148">
        <f t="shared" si="52"/>
        <v>46.875</v>
      </c>
      <c r="BQ148">
        <f t="shared" si="53"/>
        <v>1</v>
      </c>
    </row>
    <row r="149" spans="6:69" x14ac:dyDescent="0.35">
      <c r="F149" s="15" t="s">
        <v>717</v>
      </c>
      <c r="G149" s="15" t="s">
        <v>718</v>
      </c>
      <c r="H149" s="15">
        <v>105</v>
      </c>
      <c r="I149" s="15">
        <v>131.80000000000001</v>
      </c>
      <c r="J149" s="15" t="s">
        <v>131</v>
      </c>
      <c r="K149" s="15" t="s">
        <v>708</v>
      </c>
      <c r="L149" s="15" t="s">
        <v>158</v>
      </c>
      <c r="M149" s="15" t="s">
        <v>134</v>
      </c>
      <c r="N149" s="15" t="s">
        <v>135</v>
      </c>
      <c r="O149" s="16">
        <v>41400</v>
      </c>
      <c r="P149" s="17" t="s">
        <v>554</v>
      </c>
      <c r="Q149" s="18">
        <v>500</v>
      </c>
      <c r="R149" s="19">
        <v>57482</v>
      </c>
      <c r="S149" s="20">
        <v>485658</v>
      </c>
      <c r="T149" s="21">
        <v>0</v>
      </c>
      <c r="U149" s="21">
        <v>4981514</v>
      </c>
      <c r="V149" s="21">
        <v>4981514</v>
      </c>
      <c r="W149" s="21">
        <v>0</v>
      </c>
      <c r="X149" s="21">
        <v>1.498</v>
      </c>
      <c r="Y149" s="21">
        <v>25.838999999999999</v>
      </c>
      <c r="Z149" s="21">
        <v>291416.53504783299</v>
      </c>
      <c r="AA149" s="21">
        <v>3.0071179163603676E-7</v>
      </c>
      <c r="AB149" s="21">
        <v>5.1869772924456298E-6</v>
      </c>
      <c r="AC149" s="21">
        <v>5.8499591699999839E-2</v>
      </c>
      <c r="AD149" s="21">
        <v>10.257246869196019</v>
      </c>
      <c r="AE149" s="21">
        <v>3.0844750832890633E-6</v>
      </c>
      <c r="AF149" s="21">
        <v>5.3204106593528777E-5</v>
      </c>
      <c r="AG149" s="22">
        <v>0.60004475381406874</v>
      </c>
      <c r="AH149" s="23" t="s">
        <v>161</v>
      </c>
      <c r="AI149" s="24" t="s">
        <v>138</v>
      </c>
      <c r="AJ149" s="24" t="s">
        <v>708</v>
      </c>
      <c r="AK149" s="24">
        <v>800</v>
      </c>
      <c r="AL149" s="24">
        <v>802.07999999999993</v>
      </c>
      <c r="AM149" s="24">
        <v>802.07999999999993</v>
      </c>
      <c r="AN149" s="25">
        <f t="shared" si="44"/>
        <v>6.9300513698630134E-2</v>
      </c>
      <c r="AO149" s="26">
        <v>3</v>
      </c>
      <c r="AP149" s="26"/>
      <c r="AQ149" s="36">
        <v>1</v>
      </c>
      <c r="AR149" s="26"/>
      <c r="AS149" s="28">
        <v>22.668493150684931</v>
      </c>
      <c r="AT149" s="28">
        <v>26.671232876712327</v>
      </c>
      <c r="AU149" s="35">
        <v>1</v>
      </c>
      <c r="AV149" s="29" t="s">
        <v>140</v>
      </c>
      <c r="AW149" s="30" t="s">
        <v>193</v>
      </c>
      <c r="AX149" s="30" t="s">
        <v>556</v>
      </c>
      <c r="AY149" s="30" t="s">
        <v>140</v>
      </c>
      <c r="AZ149" s="30">
        <v>7</v>
      </c>
      <c r="BA149" s="35">
        <f t="shared" si="45"/>
        <v>3</v>
      </c>
      <c r="BB149" s="30">
        <f>IFERROR(INDEX(DataTab_LCR_Battery_Info!$M$3:$M$12,MATCH(AW149,DataTab_LCR_Battery_Info!$L$3:$L$12,0)),"CAISO_System")</f>
        <v>1141</v>
      </c>
      <c r="BC149" s="31" t="str">
        <f t="shared" si="46"/>
        <v>High</v>
      </c>
      <c r="BD149" t="s">
        <v>443</v>
      </c>
      <c r="BE149" s="32">
        <v>27.190091863529997</v>
      </c>
      <c r="BF149" s="35">
        <f t="shared" si="47"/>
        <v>1</v>
      </c>
      <c r="BG149" s="33">
        <f t="shared" si="48"/>
        <v>0.10640821318705755</v>
      </c>
      <c r="BH149">
        <f t="shared" si="49"/>
        <v>2</v>
      </c>
      <c r="BI149" s="34">
        <f t="shared" si="54"/>
        <v>7.3741438356164377E-3</v>
      </c>
      <c r="BJ149">
        <f t="shared" si="50"/>
        <v>2</v>
      </c>
      <c r="BK149" s="35">
        <v>2</v>
      </c>
      <c r="BL149" t="s">
        <v>365</v>
      </c>
      <c r="BM149" t="s">
        <v>313</v>
      </c>
      <c r="BN149">
        <f t="shared" si="51"/>
        <v>3</v>
      </c>
      <c r="BO149" s="35">
        <f>IFERROR(INDEX(DataTab_LCR_Battery_Info!$R$4:$R$9,MATCH(BL149,DataTab_LCR_Battery_Info!$Q$4:$Q$9,0))+INDEX(DataTab_LCR_Battery_Info!$T$4:$T$5,MATCH(BM149,DataTab_LCR_Battery_Info!$S$4:$S$5,0)),"1.4")</f>
        <v>2.25</v>
      </c>
      <c r="BP149">
        <f t="shared" si="52"/>
        <v>46.875</v>
      </c>
      <c r="BQ149">
        <f t="shared" si="53"/>
        <v>1</v>
      </c>
    </row>
    <row r="150" spans="6:69" x14ac:dyDescent="0.35">
      <c r="F150" s="15" t="s">
        <v>719</v>
      </c>
      <c r="G150" s="15" t="s">
        <v>720</v>
      </c>
      <c r="H150" s="15">
        <v>106.73</v>
      </c>
      <c r="I150" s="15">
        <v>131.80000000000001</v>
      </c>
      <c r="J150" s="15" t="s">
        <v>131</v>
      </c>
      <c r="K150" s="15" t="s">
        <v>708</v>
      </c>
      <c r="L150" s="15" t="s">
        <v>158</v>
      </c>
      <c r="M150" s="15" t="s">
        <v>134</v>
      </c>
      <c r="N150" s="15" t="s">
        <v>135</v>
      </c>
      <c r="O150" s="16">
        <v>41400</v>
      </c>
      <c r="P150" s="17" t="s">
        <v>554</v>
      </c>
      <c r="Q150" s="18">
        <v>500</v>
      </c>
      <c r="R150" s="19">
        <v>57482</v>
      </c>
      <c r="S150" s="20">
        <v>485658</v>
      </c>
      <c r="T150" s="21">
        <v>0</v>
      </c>
      <c r="U150" s="21">
        <v>4981514</v>
      </c>
      <c r="V150" s="21">
        <v>4981514</v>
      </c>
      <c r="W150" s="21">
        <v>0</v>
      </c>
      <c r="X150" s="21">
        <v>1.498</v>
      </c>
      <c r="Y150" s="21">
        <v>25.838999999999999</v>
      </c>
      <c r="Z150" s="21">
        <v>291416.53504783299</v>
      </c>
      <c r="AA150" s="21">
        <v>3.0071179163603676E-7</v>
      </c>
      <c r="AB150" s="21">
        <v>5.1869772924456298E-6</v>
      </c>
      <c r="AC150" s="21">
        <v>5.8499591699999839E-2</v>
      </c>
      <c r="AD150" s="21">
        <v>10.257246869196019</v>
      </c>
      <c r="AE150" s="21">
        <v>3.0844750832890633E-6</v>
      </c>
      <c r="AF150" s="21">
        <v>5.3204106593528777E-5</v>
      </c>
      <c r="AG150" s="22">
        <v>0.60004475381406874</v>
      </c>
      <c r="AH150" s="23" t="s">
        <v>161</v>
      </c>
      <c r="AI150" s="24" t="s">
        <v>138</v>
      </c>
      <c r="AJ150" s="24" t="s">
        <v>708</v>
      </c>
      <c r="AK150" s="24">
        <v>800</v>
      </c>
      <c r="AL150" s="24">
        <v>802.07999999999993</v>
      </c>
      <c r="AM150" s="24">
        <v>802.07999999999993</v>
      </c>
      <c r="AN150" s="25">
        <f t="shared" si="44"/>
        <v>6.9300513698630134E-2</v>
      </c>
      <c r="AO150" s="26">
        <v>3</v>
      </c>
      <c r="AP150" s="26"/>
      <c r="AQ150" s="36">
        <v>1</v>
      </c>
      <c r="AR150" s="26"/>
      <c r="AS150" s="28">
        <v>22.668493150684931</v>
      </c>
      <c r="AT150" s="28">
        <v>26.671232876712327</v>
      </c>
      <c r="AU150" s="35">
        <v>1</v>
      </c>
      <c r="AV150" s="29" t="s">
        <v>140</v>
      </c>
      <c r="AW150" s="30" t="s">
        <v>193</v>
      </c>
      <c r="AX150" s="30" t="s">
        <v>556</v>
      </c>
      <c r="AY150" s="30" t="s">
        <v>140</v>
      </c>
      <c r="AZ150" s="30">
        <v>7</v>
      </c>
      <c r="BA150" s="35">
        <f t="shared" si="45"/>
        <v>3</v>
      </c>
      <c r="BB150" s="30">
        <f>IFERROR(INDEX(DataTab_LCR_Battery_Info!$M$3:$M$12,MATCH(AW150,DataTab_LCR_Battery_Info!$L$3:$L$12,0)),"CAISO_System")</f>
        <v>1141</v>
      </c>
      <c r="BC150" s="31" t="str">
        <f t="shared" si="46"/>
        <v>High</v>
      </c>
      <c r="BD150" t="s">
        <v>443</v>
      </c>
      <c r="BE150" s="32">
        <v>27.190091863529997</v>
      </c>
      <c r="BF150" s="35">
        <f t="shared" si="47"/>
        <v>1</v>
      </c>
      <c r="BG150" s="33">
        <f t="shared" si="48"/>
        <v>0.10640821318705755</v>
      </c>
      <c r="BH150">
        <f t="shared" si="49"/>
        <v>2</v>
      </c>
      <c r="BI150" s="34">
        <f t="shared" si="54"/>
        <v>7.3741438356164377E-3</v>
      </c>
      <c r="BJ150">
        <f t="shared" si="50"/>
        <v>2</v>
      </c>
      <c r="BK150" s="35">
        <v>2</v>
      </c>
      <c r="BL150" t="s">
        <v>365</v>
      </c>
      <c r="BM150" t="s">
        <v>313</v>
      </c>
      <c r="BN150">
        <f t="shared" si="51"/>
        <v>3</v>
      </c>
      <c r="BO150" s="35">
        <f>IFERROR(INDEX(DataTab_LCR_Battery_Info!$R$4:$R$9,MATCH(BL150,DataTab_LCR_Battery_Info!$Q$4:$Q$9,0))+INDEX(DataTab_LCR_Battery_Info!$T$4:$T$5,MATCH(BM150,DataTab_LCR_Battery_Info!$S$4:$S$5,0)),"1.4")</f>
        <v>2.25</v>
      </c>
      <c r="BP150">
        <f t="shared" si="52"/>
        <v>46.875</v>
      </c>
      <c r="BQ150">
        <f t="shared" si="53"/>
        <v>1</v>
      </c>
    </row>
    <row r="151" spans="6:69" x14ac:dyDescent="0.35">
      <c r="F151" s="15" t="s">
        <v>721</v>
      </c>
      <c r="G151" s="15" t="s">
        <v>722</v>
      </c>
      <c r="H151" s="15">
        <v>106.85</v>
      </c>
      <c r="I151" s="15">
        <v>131.80000000000001</v>
      </c>
      <c r="J151" s="15" t="s">
        <v>131</v>
      </c>
      <c r="K151" s="15" t="s">
        <v>708</v>
      </c>
      <c r="L151" s="15" t="s">
        <v>158</v>
      </c>
      <c r="M151" s="15" t="s">
        <v>134</v>
      </c>
      <c r="N151" s="15" t="s">
        <v>135</v>
      </c>
      <c r="O151" s="16">
        <v>41400</v>
      </c>
      <c r="P151" s="17" t="s">
        <v>554</v>
      </c>
      <c r="Q151" s="18">
        <v>500</v>
      </c>
      <c r="R151" s="19">
        <v>57482</v>
      </c>
      <c r="S151" s="20">
        <v>485658</v>
      </c>
      <c r="T151" s="21">
        <v>0</v>
      </c>
      <c r="U151" s="21">
        <v>4981514</v>
      </c>
      <c r="V151" s="21">
        <v>4981514</v>
      </c>
      <c r="W151" s="21">
        <v>0</v>
      </c>
      <c r="X151" s="21">
        <v>1.498</v>
      </c>
      <c r="Y151" s="21">
        <v>25.838999999999999</v>
      </c>
      <c r="Z151" s="21">
        <v>291416.53504783299</v>
      </c>
      <c r="AA151" s="21">
        <v>3.0071179163603676E-7</v>
      </c>
      <c r="AB151" s="21">
        <v>5.1869772924456298E-6</v>
      </c>
      <c r="AC151" s="21">
        <v>5.8499591699999839E-2</v>
      </c>
      <c r="AD151" s="21">
        <v>10.257246869196019</v>
      </c>
      <c r="AE151" s="21">
        <v>3.0844750832890633E-6</v>
      </c>
      <c r="AF151" s="21">
        <v>5.3204106593528777E-5</v>
      </c>
      <c r="AG151" s="22">
        <v>0.60004475381406874</v>
      </c>
      <c r="AH151" s="23" t="s">
        <v>161</v>
      </c>
      <c r="AI151" s="24" t="s">
        <v>138</v>
      </c>
      <c r="AJ151" s="24" t="s">
        <v>708</v>
      </c>
      <c r="AK151" s="24">
        <v>800</v>
      </c>
      <c r="AL151" s="24">
        <v>802.07999999999993</v>
      </c>
      <c r="AM151" s="24">
        <v>802.07999999999993</v>
      </c>
      <c r="AN151" s="25">
        <f t="shared" si="44"/>
        <v>6.9300513698630134E-2</v>
      </c>
      <c r="AO151" s="26">
        <v>3</v>
      </c>
      <c r="AP151" s="26"/>
      <c r="AQ151" s="36">
        <v>1</v>
      </c>
      <c r="AR151" s="26"/>
      <c r="AS151" s="28">
        <v>22.668493150684931</v>
      </c>
      <c r="AT151" s="28">
        <v>26.671232876712327</v>
      </c>
      <c r="AU151" s="35">
        <v>1</v>
      </c>
      <c r="AV151" s="29" t="s">
        <v>140</v>
      </c>
      <c r="AW151" s="30" t="s">
        <v>193</v>
      </c>
      <c r="AX151" s="30" t="s">
        <v>556</v>
      </c>
      <c r="AY151" s="30" t="s">
        <v>140</v>
      </c>
      <c r="AZ151" s="30">
        <v>7</v>
      </c>
      <c r="BA151" s="35">
        <f t="shared" si="45"/>
        <v>3</v>
      </c>
      <c r="BB151" s="30">
        <f>IFERROR(INDEX(DataTab_LCR_Battery_Info!$M$3:$M$12,MATCH(AW151,DataTab_LCR_Battery_Info!$L$3:$L$12,0)),"CAISO_System")</f>
        <v>1141</v>
      </c>
      <c r="BC151" s="31" t="str">
        <f t="shared" si="46"/>
        <v>High</v>
      </c>
      <c r="BD151" t="s">
        <v>443</v>
      </c>
      <c r="BE151" s="32">
        <v>27.190091863529997</v>
      </c>
      <c r="BF151" s="35">
        <f t="shared" si="47"/>
        <v>1</v>
      </c>
      <c r="BG151" s="33">
        <f t="shared" si="48"/>
        <v>0.10640821318705755</v>
      </c>
      <c r="BH151">
        <f t="shared" si="49"/>
        <v>2</v>
      </c>
      <c r="BI151" s="34">
        <f t="shared" si="54"/>
        <v>7.3741438356164377E-3</v>
      </c>
      <c r="BJ151">
        <f t="shared" si="50"/>
        <v>2</v>
      </c>
      <c r="BK151" s="35">
        <v>2</v>
      </c>
      <c r="BL151" t="s">
        <v>365</v>
      </c>
      <c r="BM151" t="s">
        <v>313</v>
      </c>
      <c r="BN151">
        <f t="shared" si="51"/>
        <v>3</v>
      </c>
      <c r="BO151" s="35">
        <f>IFERROR(INDEX(DataTab_LCR_Battery_Info!$R$4:$R$9,MATCH(BL151,DataTab_LCR_Battery_Info!$Q$4:$Q$9,0))+INDEX(DataTab_LCR_Battery_Info!$T$4:$T$5,MATCH(BM151,DataTab_LCR_Battery_Info!$S$4:$S$5,0)),"1.4")</f>
        <v>2.25</v>
      </c>
      <c r="BP151">
        <f t="shared" si="52"/>
        <v>46.875</v>
      </c>
      <c r="BQ151">
        <f t="shared" si="53"/>
        <v>1</v>
      </c>
    </row>
    <row r="152" spans="6:69" x14ac:dyDescent="0.35">
      <c r="F152" s="15" t="s">
        <v>723</v>
      </c>
      <c r="G152" s="15" t="s">
        <v>724</v>
      </c>
      <c r="H152" s="15">
        <v>48.04</v>
      </c>
      <c r="I152" s="15">
        <v>52</v>
      </c>
      <c r="J152" s="15" t="s">
        <v>672</v>
      </c>
      <c r="K152" s="15" t="s">
        <v>725</v>
      </c>
      <c r="L152" s="15" t="s">
        <v>158</v>
      </c>
      <c r="M152" s="15" t="s">
        <v>134</v>
      </c>
      <c r="N152" s="15" t="s">
        <v>135</v>
      </c>
      <c r="O152" s="16">
        <v>37187</v>
      </c>
      <c r="P152" s="17" t="s">
        <v>726</v>
      </c>
      <c r="Q152" s="18">
        <v>230</v>
      </c>
      <c r="R152" s="19">
        <v>55513</v>
      </c>
      <c r="S152" s="20">
        <v>12241</v>
      </c>
      <c r="T152" s="21">
        <v>0</v>
      </c>
      <c r="U152" s="21">
        <v>135153</v>
      </c>
      <c r="V152" s="21">
        <v>135153</v>
      </c>
      <c r="W152" s="21">
        <v>0</v>
      </c>
      <c r="X152" s="21">
        <v>0.04</v>
      </c>
      <c r="Y152" s="21">
        <v>0.90200000000000002</v>
      </c>
      <c r="Z152" s="21">
        <v>7906.3953170301002</v>
      </c>
      <c r="AA152" s="21">
        <v>2.9596087397246085E-7</v>
      </c>
      <c r="AB152" s="21">
        <v>6.6739177080789918E-6</v>
      </c>
      <c r="AC152" s="21">
        <v>5.8499591699999999E-2</v>
      </c>
      <c r="AD152" s="21">
        <v>11.041009721427988</v>
      </c>
      <c r="AE152" s="21">
        <v>3.2677068866922638E-6</v>
      </c>
      <c r="AF152" s="21">
        <v>7.3686790294910553E-5</v>
      </c>
      <c r="AG152" s="22">
        <v>0.64589456065926809</v>
      </c>
      <c r="AH152" s="23" t="s">
        <v>137</v>
      </c>
      <c r="AI152" s="24" t="s">
        <v>138</v>
      </c>
      <c r="AJ152" s="24" t="s">
        <v>727</v>
      </c>
      <c r="AK152" s="24">
        <v>58.9</v>
      </c>
      <c r="AL152" s="24">
        <v>48.04</v>
      </c>
      <c r="AM152" s="24">
        <v>48.04</v>
      </c>
      <c r="AN152" s="25">
        <f t="shared" si="44"/>
        <v>2.3724523416362383E-2</v>
      </c>
      <c r="AO152" s="26">
        <v>2</v>
      </c>
      <c r="AP152" s="26"/>
      <c r="AQ152" s="36">
        <v>3</v>
      </c>
      <c r="AR152" s="26"/>
      <c r="AS152" s="28">
        <v>34.210958904109589</v>
      </c>
      <c r="AT152" s="28">
        <v>38.213698630136989</v>
      </c>
      <c r="AU152" s="35">
        <v>3</v>
      </c>
      <c r="AV152" s="29" t="s">
        <v>140</v>
      </c>
      <c r="AW152" s="30" t="s">
        <v>675</v>
      </c>
      <c r="AX152" s="30" t="s">
        <v>694</v>
      </c>
      <c r="AY152" s="30" t="s">
        <v>140</v>
      </c>
      <c r="AZ152" s="30">
        <v>21</v>
      </c>
      <c r="BA152" s="35">
        <f t="shared" si="45"/>
        <v>2</v>
      </c>
      <c r="BB152" s="30">
        <f>IFERROR(INDEX(DataTab_LCR_Battery_Info!$M$3:$M$12,MATCH(AW152,DataTab_LCR_Battery_Info!$L$3:$L$12,0)),"CAISO_System")</f>
        <v>920</v>
      </c>
      <c r="BC152" s="31" t="str">
        <f t="shared" si="46"/>
        <v>High</v>
      </c>
      <c r="BD152" t="s">
        <v>443</v>
      </c>
      <c r="BE152" s="32">
        <v>22.044186131669999</v>
      </c>
      <c r="BF152" s="35">
        <f t="shared" si="47"/>
        <v>1</v>
      </c>
      <c r="BG152" s="33">
        <f t="shared" si="48"/>
        <v>0.14737358058982111</v>
      </c>
      <c r="BH152">
        <f t="shared" si="49"/>
        <v>3</v>
      </c>
      <c r="BI152" s="34">
        <f t="shared" si="54"/>
        <v>3.4963679636563797E-3</v>
      </c>
      <c r="BJ152">
        <f t="shared" si="50"/>
        <v>1</v>
      </c>
      <c r="BK152" s="35">
        <v>1</v>
      </c>
      <c r="BL152" t="s">
        <v>147</v>
      </c>
      <c r="BM152" t="s">
        <v>313</v>
      </c>
      <c r="BN152">
        <f t="shared" si="51"/>
        <v>2</v>
      </c>
      <c r="BO152" s="35">
        <f>IFERROR(INDEX(DataTab_LCR_Battery_Info!$R$4:$R$9,MATCH(BL152,DataTab_LCR_Battery_Info!$Q$4:$Q$9,0))+INDEX(DataTab_LCR_Battery_Info!$T$4:$T$5,MATCH(BM152,DataTab_LCR_Battery_Info!$S$4:$S$5,0)),"1.4")</f>
        <v>1.5</v>
      </c>
      <c r="BP152">
        <f t="shared" si="52"/>
        <v>45.833333333333336</v>
      </c>
      <c r="BQ152">
        <f t="shared" si="53"/>
        <v>0</v>
      </c>
    </row>
    <row r="153" spans="6:69" x14ac:dyDescent="0.35">
      <c r="F153" s="15" t="s">
        <v>728</v>
      </c>
      <c r="G153" s="15" t="s">
        <v>729</v>
      </c>
      <c r="H153" s="15">
        <v>44</v>
      </c>
      <c r="I153" s="15">
        <v>67.5</v>
      </c>
      <c r="J153" s="15" t="s">
        <v>672</v>
      </c>
      <c r="K153" s="15" t="s">
        <v>673</v>
      </c>
      <c r="L153" s="15" t="s">
        <v>158</v>
      </c>
      <c r="M153" s="15" t="s">
        <v>134</v>
      </c>
      <c r="N153" s="15" t="s">
        <v>135</v>
      </c>
      <c r="O153" s="16">
        <v>40032</v>
      </c>
      <c r="P153" s="17" t="s">
        <v>730</v>
      </c>
      <c r="Q153" s="18">
        <v>230</v>
      </c>
      <c r="R153" s="19">
        <v>56232</v>
      </c>
      <c r="S153" s="20">
        <v>92448</v>
      </c>
      <c r="T153" s="21">
        <v>0</v>
      </c>
      <c r="U153" s="21">
        <v>929471</v>
      </c>
      <c r="V153" s="21">
        <v>929471</v>
      </c>
      <c r="W153" s="21">
        <v>0</v>
      </c>
      <c r="X153" s="21">
        <v>0.28000000000000003</v>
      </c>
      <c r="Y153" s="21">
        <v>8.8490000000000002</v>
      </c>
      <c r="Z153" s="21">
        <v>54373.673996990699</v>
      </c>
      <c r="AA153" s="21">
        <v>3.0124662307914936E-7</v>
      </c>
      <c r="AB153" s="21">
        <v>9.5204691700978293E-6</v>
      </c>
      <c r="AC153" s="21">
        <v>5.8499591699999999E-2</v>
      </c>
      <c r="AD153" s="21">
        <v>10.053987106265144</v>
      </c>
      <c r="AE153" s="21">
        <v>3.0287296642436833E-6</v>
      </c>
      <c r="AF153" s="21">
        <v>9.5718674281758393E-5</v>
      </c>
      <c r="AG153" s="22">
        <v>0.58815414067357541</v>
      </c>
      <c r="AH153" s="23" t="s">
        <v>161</v>
      </c>
      <c r="AI153" s="24" t="s">
        <v>138</v>
      </c>
      <c r="AJ153" s="24" t="s">
        <v>731</v>
      </c>
      <c r="AK153" s="24">
        <v>106</v>
      </c>
      <c r="AL153" s="24">
        <v>89</v>
      </c>
      <c r="AM153" s="24">
        <v>89</v>
      </c>
      <c r="AN153" s="25">
        <f t="shared" si="44"/>
        <v>9.9560609976738171E-2</v>
      </c>
      <c r="AO153" s="26">
        <v>4</v>
      </c>
      <c r="AP153" s="26"/>
      <c r="AQ153" s="36">
        <v>2</v>
      </c>
      <c r="AR153" s="26"/>
      <c r="AS153" s="28">
        <v>26.416438356164385</v>
      </c>
      <c r="AT153" s="28">
        <v>30.419178082191781</v>
      </c>
      <c r="AU153" s="35">
        <v>2</v>
      </c>
      <c r="AV153" s="29" t="s">
        <v>140</v>
      </c>
      <c r="AW153" s="30" t="s">
        <v>675</v>
      </c>
      <c r="AX153" s="30" t="s">
        <v>694</v>
      </c>
      <c r="AY153" s="30" t="s">
        <v>140</v>
      </c>
      <c r="AZ153" s="30">
        <v>23</v>
      </c>
      <c r="BA153" s="35">
        <f t="shared" si="45"/>
        <v>1</v>
      </c>
      <c r="BB153" s="30">
        <f>IFERROR(INDEX(DataTab_LCR_Battery_Info!$M$3:$M$12,MATCH(AW153,DataTab_LCR_Battery_Info!$L$3:$L$12,0)),"CAISO_System")</f>
        <v>920</v>
      </c>
      <c r="BC153" s="31" t="str">
        <f t="shared" si="46"/>
        <v>High</v>
      </c>
      <c r="BD153" t="s">
        <v>171</v>
      </c>
      <c r="BE153" s="32">
        <v>9.6766219744199997</v>
      </c>
      <c r="BF153" s="35">
        <f t="shared" si="47"/>
        <v>2</v>
      </c>
      <c r="BG153" s="33">
        <f t="shared" si="48"/>
        <v>0.1914373485635168</v>
      </c>
      <c r="BH153">
        <f t="shared" si="49"/>
        <v>3</v>
      </c>
      <c r="BI153" s="34">
        <f t="shared" si="54"/>
        <v>1.9059619195313172E-2</v>
      </c>
      <c r="BJ153">
        <f t="shared" si="50"/>
        <v>3</v>
      </c>
      <c r="BK153" s="35">
        <v>3</v>
      </c>
      <c r="BL153" t="s">
        <v>147</v>
      </c>
      <c r="BM153" t="s">
        <v>313</v>
      </c>
      <c r="BN153">
        <f t="shared" si="51"/>
        <v>2</v>
      </c>
      <c r="BO153" s="35">
        <f>IFERROR(INDEX(DataTab_LCR_Battery_Info!$R$4:$R$9,MATCH(BL153,DataTab_LCR_Battery_Info!$Q$4:$Q$9,0))+INDEX(DataTab_LCR_Battery_Info!$T$4:$T$5,MATCH(BM153,DataTab_LCR_Battery_Info!$S$4:$S$5,0)),"1.4")</f>
        <v>1.5</v>
      </c>
      <c r="BP153">
        <f t="shared" si="52"/>
        <v>45.833333333333329</v>
      </c>
      <c r="BQ153">
        <f t="shared" si="53"/>
        <v>1</v>
      </c>
    </row>
    <row r="154" spans="6:69" x14ac:dyDescent="0.35">
      <c r="F154" s="15" t="s">
        <v>732</v>
      </c>
      <c r="G154" s="15" t="s">
        <v>731</v>
      </c>
      <c r="H154" s="15">
        <v>45</v>
      </c>
      <c r="I154" s="15">
        <v>68</v>
      </c>
      <c r="J154" s="15" t="s">
        <v>672</v>
      </c>
      <c r="K154" s="15" t="s">
        <v>673</v>
      </c>
      <c r="L154" s="15" t="s">
        <v>158</v>
      </c>
      <c r="M154" s="15" t="s">
        <v>134</v>
      </c>
      <c r="N154" s="15" t="s">
        <v>135</v>
      </c>
      <c r="O154" s="16">
        <v>38560</v>
      </c>
      <c r="P154" s="17" t="s">
        <v>730</v>
      </c>
      <c r="Q154" s="18">
        <v>230</v>
      </c>
      <c r="R154" s="19">
        <v>56232</v>
      </c>
      <c r="S154" s="20">
        <v>92448</v>
      </c>
      <c r="T154" s="21">
        <v>0</v>
      </c>
      <c r="U154" s="21">
        <v>929471</v>
      </c>
      <c r="V154" s="21">
        <v>929471</v>
      </c>
      <c r="W154" s="21">
        <v>0</v>
      </c>
      <c r="X154" s="21">
        <v>0.28000000000000003</v>
      </c>
      <c r="Y154" s="21">
        <v>8.8490000000000002</v>
      </c>
      <c r="Z154" s="21">
        <v>54373.673996990699</v>
      </c>
      <c r="AA154" s="21">
        <v>3.0124662307914936E-7</v>
      </c>
      <c r="AB154" s="21">
        <v>9.5204691700978293E-6</v>
      </c>
      <c r="AC154" s="21">
        <v>5.8499591699999999E-2</v>
      </c>
      <c r="AD154" s="21">
        <v>10.053987106265144</v>
      </c>
      <c r="AE154" s="21">
        <v>3.0287296642436833E-6</v>
      </c>
      <c r="AF154" s="21">
        <v>9.5718674281758393E-5</v>
      </c>
      <c r="AG154" s="22">
        <v>0.58815414067357541</v>
      </c>
      <c r="AH154" s="23" t="s">
        <v>161</v>
      </c>
      <c r="AI154" s="24" t="s">
        <v>138</v>
      </c>
      <c r="AJ154" s="24" t="s">
        <v>731</v>
      </c>
      <c r="AK154" s="24">
        <v>106</v>
      </c>
      <c r="AL154" s="24">
        <v>89</v>
      </c>
      <c r="AM154" s="24">
        <v>89</v>
      </c>
      <c r="AN154" s="25">
        <f t="shared" si="44"/>
        <v>9.9560609976738171E-2</v>
      </c>
      <c r="AO154" s="26">
        <v>4</v>
      </c>
      <c r="AP154" s="26"/>
      <c r="AQ154" s="36">
        <v>2</v>
      </c>
      <c r="AR154" s="26"/>
      <c r="AS154" s="28">
        <v>30.449315068493149</v>
      </c>
      <c r="AT154" s="28">
        <v>34.452054794520549</v>
      </c>
      <c r="AU154" s="35">
        <v>2</v>
      </c>
      <c r="AV154" s="29" t="s">
        <v>140</v>
      </c>
      <c r="AW154" s="30" t="s">
        <v>675</v>
      </c>
      <c r="AX154" s="30" t="s">
        <v>694</v>
      </c>
      <c r="AY154" s="30" t="s">
        <v>140</v>
      </c>
      <c r="AZ154" s="30">
        <v>23</v>
      </c>
      <c r="BA154" s="35">
        <f t="shared" si="45"/>
        <v>1</v>
      </c>
      <c r="BB154" s="30">
        <f>IFERROR(INDEX(DataTab_LCR_Battery_Info!$M$3:$M$12,MATCH(AW154,DataTab_LCR_Battery_Info!$L$3:$L$12,0)),"CAISO_System")</f>
        <v>920</v>
      </c>
      <c r="BC154" s="31" t="str">
        <f t="shared" si="46"/>
        <v>High</v>
      </c>
      <c r="BD154" t="s">
        <v>171</v>
      </c>
      <c r="BE154" s="32">
        <v>9.6766219744199997</v>
      </c>
      <c r="BF154" s="35">
        <f t="shared" si="47"/>
        <v>2</v>
      </c>
      <c r="BG154" s="33">
        <f t="shared" si="48"/>
        <v>0.1914373485635168</v>
      </c>
      <c r="BH154">
        <f t="shared" si="49"/>
        <v>3</v>
      </c>
      <c r="BI154" s="34">
        <f t="shared" si="54"/>
        <v>1.9059619195313172E-2</v>
      </c>
      <c r="BJ154">
        <f t="shared" si="50"/>
        <v>3</v>
      </c>
      <c r="BK154" s="35">
        <v>3</v>
      </c>
      <c r="BL154" t="s">
        <v>147</v>
      </c>
      <c r="BM154" t="s">
        <v>313</v>
      </c>
      <c r="BN154">
        <f t="shared" si="51"/>
        <v>2</v>
      </c>
      <c r="BO154" s="35">
        <f>IFERROR(INDEX(DataTab_LCR_Battery_Info!$R$4:$R$9,MATCH(BL154,DataTab_LCR_Battery_Info!$Q$4:$Q$9,0))+INDEX(DataTab_LCR_Battery_Info!$T$4:$T$5,MATCH(BM154,DataTab_LCR_Battery_Info!$S$4:$S$5,0)),"1.4")</f>
        <v>1.5</v>
      </c>
      <c r="BP154">
        <f t="shared" si="52"/>
        <v>45.833333333333329</v>
      </c>
      <c r="BQ154">
        <f t="shared" si="53"/>
        <v>1</v>
      </c>
    </row>
    <row r="155" spans="6:69" x14ac:dyDescent="0.35">
      <c r="F155" s="15" t="s">
        <v>733</v>
      </c>
      <c r="G155" s="15" t="s">
        <v>734</v>
      </c>
      <c r="H155" s="15">
        <v>49</v>
      </c>
      <c r="I155" s="15">
        <v>49</v>
      </c>
      <c r="J155" s="15" t="s">
        <v>672</v>
      </c>
      <c r="K155" s="15" t="s">
        <v>553</v>
      </c>
      <c r="L155" s="15" t="s">
        <v>158</v>
      </c>
      <c r="M155" s="15" t="s">
        <v>134</v>
      </c>
      <c r="N155" s="15" t="s">
        <v>135</v>
      </c>
      <c r="O155" s="16">
        <v>37147</v>
      </c>
      <c r="P155" s="17" t="s">
        <v>683</v>
      </c>
      <c r="Q155" s="18">
        <v>230</v>
      </c>
      <c r="R155" s="19">
        <v>55542</v>
      </c>
      <c r="S155" s="20">
        <v>44783</v>
      </c>
      <c r="T155" s="21">
        <v>0</v>
      </c>
      <c r="U155" s="21">
        <v>433756</v>
      </c>
      <c r="V155" s="21">
        <v>433756</v>
      </c>
      <c r="W155" s="21">
        <v>0</v>
      </c>
      <c r="X155" s="21">
        <v>0.13800000000000001</v>
      </c>
      <c r="Y155" s="21">
        <v>4.2720000000000002</v>
      </c>
      <c r="Z155" s="21">
        <v>25374.5488974252</v>
      </c>
      <c r="AA155" s="21">
        <v>3.1815121865749408E-7</v>
      </c>
      <c r="AB155" s="21">
        <v>9.8488551167015568E-6</v>
      </c>
      <c r="AC155" s="21">
        <v>5.8499591699999999E-2</v>
      </c>
      <c r="AD155" s="21">
        <v>9.6857289596498664</v>
      </c>
      <c r="AE155" s="21">
        <v>3.0815264720987873E-6</v>
      </c>
      <c r="AF155" s="21">
        <v>9.5393341223232029E-5</v>
      </c>
      <c r="AG155" s="22">
        <v>0.566611189456383</v>
      </c>
      <c r="AH155" s="23" t="s">
        <v>137</v>
      </c>
      <c r="AI155" s="24" t="s">
        <v>138</v>
      </c>
      <c r="AJ155" s="24" t="s">
        <v>735</v>
      </c>
      <c r="AK155" s="24">
        <v>99.8</v>
      </c>
      <c r="AL155" s="24">
        <v>92</v>
      </c>
      <c r="AM155" s="24">
        <v>92</v>
      </c>
      <c r="AN155" s="25">
        <f t="shared" si="44"/>
        <v>5.1224595309340142E-2</v>
      </c>
      <c r="AO155" s="26">
        <v>3</v>
      </c>
      <c r="AP155" s="26"/>
      <c r="AQ155" s="36">
        <v>1</v>
      </c>
      <c r="AR155" s="26"/>
      <c r="AS155" s="28">
        <v>34.320547945205476</v>
      </c>
      <c r="AT155" s="28">
        <v>38.323287671232876</v>
      </c>
      <c r="AU155" s="35">
        <v>3</v>
      </c>
      <c r="AV155" s="29" t="s">
        <v>140</v>
      </c>
      <c r="AW155" s="30" t="s">
        <v>675</v>
      </c>
      <c r="AX155" s="30" t="s">
        <v>685</v>
      </c>
      <c r="AY155" s="30" t="s">
        <v>140</v>
      </c>
      <c r="AZ155" s="30">
        <v>22</v>
      </c>
      <c r="BA155" s="35">
        <f t="shared" si="45"/>
        <v>1</v>
      </c>
      <c r="BB155" s="30">
        <f>IFERROR(INDEX(DataTab_LCR_Battery_Info!$M$3:$M$12,MATCH(AW155,DataTab_LCR_Battery_Info!$L$3:$L$12,0)),"CAISO_System")</f>
        <v>920</v>
      </c>
      <c r="BC155" s="31" t="str">
        <f t="shared" si="46"/>
        <v>High</v>
      </c>
      <c r="BD155" t="s">
        <v>171</v>
      </c>
      <c r="BE155" s="32">
        <v>6.1272824640389993</v>
      </c>
      <c r="BF155" s="35">
        <f t="shared" si="47"/>
        <v>2</v>
      </c>
      <c r="BG155" s="33">
        <f t="shared" si="48"/>
        <v>0.19078668244646405</v>
      </c>
      <c r="BH155">
        <f t="shared" si="49"/>
        <v>3</v>
      </c>
      <c r="BI155" s="34">
        <f t="shared" si="54"/>
        <v>9.7729705987317089E-3</v>
      </c>
      <c r="BJ155">
        <f t="shared" si="50"/>
        <v>3</v>
      </c>
      <c r="BK155" s="35">
        <v>3</v>
      </c>
      <c r="BL155" t="s">
        <v>147</v>
      </c>
      <c r="BM155" t="s">
        <v>313</v>
      </c>
      <c r="BN155">
        <f t="shared" si="51"/>
        <v>2</v>
      </c>
      <c r="BO155" s="35">
        <f>IFERROR(INDEX(DataTab_LCR_Battery_Info!$R$4:$R$9,MATCH(BL155,DataTab_LCR_Battery_Info!$Q$4:$Q$9,0))+INDEX(DataTab_LCR_Battery_Info!$T$4:$T$5,MATCH(BM155,DataTab_LCR_Battery_Info!$S$4:$S$5,0)),"1.4")</f>
        <v>1.5</v>
      </c>
      <c r="BP155">
        <f t="shared" si="52"/>
        <v>45.833333333333329</v>
      </c>
      <c r="BQ155">
        <f t="shared" si="53"/>
        <v>1</v>
      </c>
    </row>
    <row r="156" spans="6:69" x14ac:dyDescent="0.35">
      <c r="F156" s="15" t="s">
        <v>736</v>
      </c>
      <c r="G156" s="15" t="s">
        <v>737</v>
      </c>
      <c r="H156" s="15">
        <v>49</v>
      </c>
      <c r="I156" s="15">
        <v>49</v>
      </c>
      <c r="J156" s="15" t="s">
        <v>672</v>
      </c>
      <c r="K156" s="15" t="s">
        <v>553</v>
      </c>
      <c r="L156" s="15" t="s">
        <v>158</v>
      </c>
      <c r="M156" s="15" t="s">
        <v>134</v>
      </c>
      <c r="N156" s="15" t="s">
        <v>135</v>
      </c>
      <c r="O156" s="16">
        <v>37147</v>
      </c>
      <c r="P156" s="17" t="s">
        <v>683</v>
      </c>
      <c r="Q156" s="18">
        <v>230</v>
      </c>
      <c r="R156" s="19">
        <v>55542</v>
      </c>
      <c r="S156" s="20">
        <v>44783</v>
      </c>
      <c r="T156" s="21">
        <v>0</v>
      </c>
      <c r="U156" s="21">
        <v>433756</v>
      </c>
      <c r="V156" s="21">
        <v>433756</v>
      </c>
      <c r="W156" s="21">
        <v>0</v>
      </c>
      <c r="X156" s="21">
        <v>0.13800000000000001</v>
      </c>
      <c r="Y156" s="21">
        <v>4.2720000000000002</v>
      </c>
      <c r="Z156" s="21">
        <v>25374.5488974252</v>
      </c>
      <c r="AA156" s="21">
        <v>3.1815121865749408E-7</v>
      </c>
      <c r="AB156" s="21">
        <v>9.8488551167015568E-6</v>
      </c>
      <c r="AC156" s="21">
        <v>5.8499591699999999E-2</v>
      </c>
      <c r="AD156" s="21">
        <v>9.6857289596498664</v>
      </c>
      <c r="AE156" s="21">
        <v>3.0815264720987873E-6</v>
      </c>
      <c r="AF156" s="21">
        <v>9.5393341223232029E-5</v>
      </c>
      <c r="AG156" s="22">
        <v>0.566611189456383</v>
      </c>
      <c r="AH156" s="23" t="s">
        <v>137</v>
      </c>
      <c r="AI156" s="24" t="s">
        <v>138</v>
      </c>
      <c r="AJ156" s="24" t="s">
        <v>735</v>
      </c>
      <c r="AK156" s="24">
        <v>99.8</v>
      </c>
      <c r="AL156" s="24">
        <v>92</v>
      </c>
      <c r="AM156" s="24">
        <v>92</v>
      </c>
      <c r="AN156" s="25">
        <f t="shared" si="44"/>
        <v>5.1224595309340142E-2</v>
      </c>
      <c r="AO156" s="26">
        <v>3</v>
      </c>
      <c r="AP156" s="26"/>
      <c r="AQ156" s="36">
        <v>1</v>
      </c>
      <c r="AR156" s="26"/>
      <c r="AS156" s="28">
        <v>34.320547945205476</v>
      </c>
      <c r="AT156" s="28">
        <v>38.323287671232876</v>
      </c>
      <c r="AU156" s="35">
        <v>3</v>
      </c>
      <c r="AV156" s="29" t="s">
        <v>140</v>
      </c>
      <c r="AW156" s="30" t="s">
        <v>675</v>
      </c>
      <c r="AX156" s="30" t="s">
        <v>685</v>
      </c>
      <c r="AY156" s="30" t="s">
        <v>140</v>
      </c>
      <c r="AZ156" s="30">
        <v>22</v>
      </c>
      <c r="BA156" s="35">
        <f t="shared" si="45"/>
        <v>1</v>
      </c>
      <c r="BB156" s="30">
        <f>IFERROR(INDEX(DataTab_LCR_Battery_Info!$M$3:$M$12,MATCH(AW156,DataTab_LCR_Battery_Info!$L$3:$L$12,0)),"CAISO_System")</f>
        <v>920</v>
      </c>
      <c r="BC156" s="31" t="str">
        <f t="shared" si="46"/>
        <v>High</v>
      </c>
      <c r="BD156" t="s">
        <v>171</v>
      </c>
      <c r="BE156" s="32">
        <v>6.1272824640389993</v>
      </c>
      <c r="BF156" s="35">
        <f t="shared" si="47"/>
        <v>2</v>
      </c>
      <c r="BG156" s="33">
        <f t="shared" si="48"/>
        <v>0.19078668244646405</v>
      </c>
      <c r="BH156">
        <f t="shared" si="49"/>
        <v>3</v>
      </c>
      <c r="BI156" s="34">
        <f t="shared" si="54"/>
        <v>9.7729705987317089E-3</v>
      </c>
      <c r="BJ156">
        <f t="shared" si="50"/>
        <v>3</v>
      </c>
      <c r="BK156" s="35">
        <v>3</v>
      </c>
      <c r="BL156" t="s">
        <v>147</v>
      </c>
      <c r="BM156" t="s">
        <v>313</v>
      </c>
      <c r="BN156">
        <f t="shared" si="51"/>
        <v>2</v>
      </c>
      <c r="BO156" s="35">
        <f>IFERROR(INDEX(DataTab_LCR_Battery_Info!$R$4:$R$9,MATCH(BL156,DataTab_LCR_Battery_Info!$Q$4:$Q$9,0))+INDEX(DataTab_LCR_Battery_Info!$T$4:$T$5,MATCH(BM156,DataTab_LCR_Battery_Info!$S$4:$S$5,0)),"1.4")</f>
        <v>1.5</v>
      </c>
      <c r="BP156">
        <f t="shared" si="52"/>
        <v>45.833333333333329</v>
      </c>
      <c r="BQ156">
        <f t="shared" si="53"/>
        <v>1</v>
      </c>
    </row>
    <row r="157" spans="6:69" x14ac:dyDescent="0.35">
      <c r="F157" s="15" t="s">
        <v>738</v>
      </c>
      <c r="G157" s="15" t="s">
        <v>739</v>
      </c>
      <c r="H157" s="15">
        <v>625</v>
      </c>
      <c r="I157" s="15"/>
      <c r="J157" s="15" t="s">
        <v>672</v>
      </c>
      <c r="K157" s="15" t="s">
        <v>740</v>
      </c>
      <c r="L157" s="15" t="s">
        <v>206</v>
      </c>
      <c r="M157" s="15" t="s">
        <v>134</v>
      </c>
      <c r="N157" s="15" t="s">
        <v>135</v>
      </c>
      <c r="O157" s="16">
        <v>37832</v>
      </c>
      <c r="P157" s="17" t="s">
        <v>741</v>
      </c>
      <c r="Q157" s="18">
        <v>230</v>
      </c>
      <c r="R157" s="19">
        <v>55719</v>
      </c>
      <c r="S157" s="20" t="s">
        <v>545</v>
      </c>
      <c r="T157" s="21" t="s">
        <v>545</v>
      </c>
      <c r="U157" s="21" t="s">
        <v>545</v>
      </c>
      <c r="V157" s="21" t="s">
        <v>545</v>
      </c>
      <c r="W157" s="21" t="s">
        <v>545</v>
      </c>
      <c r="X157" s="21" t="s">
        <v>545</v>
      </c>
      <c r="Y157" s="21" t="s">
        <v>545</v>
      </c>
      <c r="Z157" s="21" t="s">
        <v>545</v>
      </c>
      <c r="AA157" s="21" t="s">
        <v>545</v>
      </c>
      <c r="AB157" s="21" t="s">
        <v>545</v>
      </c>
      <c r="AC157" s="21" t="s">
        <v>545</v>
      </c>
      <c r="AD157" s="21" t="s">
        <v>545</v>
      </c>
      <c r="AE157" s="21" t="s">
        <v>545</v>
      </c>
      <c r="AF157" s="21" t="s">
        <v>545</v>
      </c>
      <c r="AG157" s="22" t="s">
        <v>545</v>
      </c>
      <c r="AH157" s="23" t="s">
        <v>254</v>
      </c>
      <c r="AI157" s="24" t="s">
        <v>545</v>
      </c>
      <c r="AJ157" s="24" t="s">
        <v>545</v>
      </c>
      <c r="AK157" s="24" t="s">
        <v>545</v>
      </c>
      <c r="AL157" s="24" t="s">
        <v>545</v>
      </c>
      <c r="AM157" s="24" t="s">
        <v>545</v>
      </c>
      <c r="AN157" s="25" t="str">
        <f t="shared" si="44"/>
        <v>Not Available</v>
      </c>
      <c r="AO157" s="26">
        <v>2.5</v>
      </c>
      <c r="AP157" s="26"/>
      <c r="AQ157" s="36">
        <v>2.5</v>
      </c>
      <c r="AR157" s="26"/>
      <c r="AS157" s="28">
        <v>32.443835616438356</v>
      </c>
      <c r="AT157" s="28">
        <v>36.446575342465756</v>
      </c>
      <c r="AU157" s="35">
        <v>3</v>
      </c>
      <c r="AV157" s="29" t="s">
        <v>140</v>
      </c>
      <c r="AW157" s="30" t="s">
        <v>675</v>
      </c>
      <c r="AX157" s="30">
        <v>0</v>
      </c>
      <c r="AY157" s="30" t="s">
        <v>140</v>
      </c>
      <c r="AZ157" s="30">
        <v>25</v>
      </c>
      <c r="BA157" s="35">
        <f t="shared" si="45"/>
        <v>1</v>
      </c>
      <c r="BB157" s="30">
        <f>IFERROR(INDEX(DataTab_LCR_Battery_Info!$M$3:$M$12,MATCH(AW157,DataTab_LCR_Battery_Info!$L$3:$L$12,0)),"CAISO_System")</f>
        <v>920</v>
      </c>
      <c r="BC157" s="31" t="str">
        <f t="shared" si="46"/>
        <v>High</v>
      </c>
      <c r="BD157" t="s">
        <v>545</v>
      </c>
      <c r="BE157" s="32" t="s">
        <v>545</v>
      </c>
      <c r="BF157" s="35">
        <f t="shared" si="47"/>
        <v>1</v>
      </c>
      <c r="BG157" s="33" t="str">
        <f t="shared" si="48"/>
        <v>Not Available</v>
      </c>
      <c r="BH157">
        <f t="shared" si="49"/>
        <v>2.4</v>
      </c>
      <c r="BI157" s="34" t="str">
        <f t="shared" si="54"/>
        <v>Not Available</v>
      </c>
      <c r="BJ157">
        <v>2.5</v>
      </c>
      <c r="BK157" s="35">
        <v>2.5</v>
      </c>
      <c r="BL157" t="s">
        <v>545</v>
      </c>
      <c r="BM157" t="s">
        <v>545</v>
      </c>
      <c r="BN157">
        <f t="shared" si="51"/>
        <v>2</v>
      </c>
      <c r="BO157" s="35">
        <v>1.75</v>
      </c>
      <c r="BP157">
        <f t="shared" si="52"/>
        <v>45.3125</v>
      </c>
      <c r="BQ157">
        <f t="shared" si="53"/>
        <v>1</v>
      </c>
    </row>
    <row r="158" spans="6:69" x14ac:dyDescent="0.35">
      <c r="F158" s="15" t="s">
        <v>742</v>
      </c>
      <c r="G158" s="15" t="s">
        <v>743</v>
      </c>
      <c r="H158" s="15">
        <v>96</v>
      </c>
      <c r="I158" s="15"/>
      <c r="J158" s="15" t="s">
        <v>672</v>
      </c>
      <c r="K158" s="15" t="s">
        <v>744</v>
      </c>
      <c r="L158" s="15" t="s">
        <v>158</v>
      </c>
      <c r="M158" s="15" t="s">
        <v>134</v>
      </c>
      <c r="N158" s="15" t="s">
        <v>135</v>
      </c>
      <c r="O158" s="16">
        <v>40345</v>
      </c>
      <c r="P158" s="17" t="s">
        <v>726</v>
      </c>
      <c r="Q158" s="18">
        <v>230</v>
      </c>
      <c r="R158" s="19">
        <v>56914</v>
      </c>
      <c r="S158" s="20">
        <v>33879</v>
      </c>
      <c r="T158" s="21">
        <v>0</v>
      </c>
      <c r="U158" s="21">
        <v>377648</v>
      </c>
      <c r="V158" s="21">
        <v>377648</v>
      </c>
      <c r="W158" s="21">
        <v>0</v>
      </c>
      <c r="X158" s="21">
        <v>0.112</v>
      </c>
      <c r="Y158" s="21">
        <v>2.1339999999999999</v>
      </c>
      <c r="Z158" s="21">
        <v>22092.253806321602</v>
      </c>
      <c r="AA158" s="21">
        <v>2.965724696013219E-7</v>
      </c>
      <c r="AB158" s="21">
        <v>5.6507647332966149E-6</v>
      </c>
      <c r="AC158" s="21">
        <v>5.8499591700000006E-2</v>
      </c>
      <c r="AD158" s="21">
        <v>11.146964196109684</v>
      </c>
      <c r="AE158" s="21">
        <v>3.3058827001977626E-6</v>
      </c>
      <c r="AF158" s="21">
        <v>6.2988872162696651E-5</v>
      </c>
      <c r="AG158" s="22">
        <v>0.6520928541669353</v>
      </c>
      <c r="AH158" s="23" t="s">
        <v>161</v>
      </c>
      <c r="AI158" s="24" t="s">
        <v>138</v>
      </c>
      <c r="AJ158" s="24" t="s">
        <v>745</v>
      </c>
      <c r="AK158" s="24">
        <v>118</v>
      </c>
      <c r="AL158" s="24">
        <v>96</v>
      </c>
      <c r="AM158" s="24">
        <v>96</v>
      </c>
      <c r="AN158" s="25">
        <f t="shared" si="44"/>
        <v>3.2775133503598793E-2</v>
      </c>
      <c r="AO158" s="26">
        <v>2</v>
      </c>
      <c r="AP158" s="26"/>
      <c r="AQ158" s="36">
        <v>3</v>
      </c>
      <c r="AR158" s="26"/>
      <c r="AS158" s="28">
        <v>25.55890410958904</v>
      </c>
      <c r="AT158" s="28">
        <v>29.561643835616437</v>
      </c>
      <c r="AU158" s="35">
        <v>2</v>
      </c>
      <c r="AV158" s="29" t="s">
        <v>140</v>
      </c>
      <c r="AW158" s="30" t="s">
        <v>675</v>
      </c>
      <c r="AX158" s="30" t="s">
        <v>694</v>
      </c>
      <c r="AY158" s="30" t="s">
        <v>140</v>
      </c>
      <c r="AZ158" s="30">
        <v>20</v>
      </c>
      <c r="BA158" s="35">
        <f t="shared" si="45"/>
        <v>2</v>
      </c>
      <c r="BB158" s="30">
        <f>IFERROR(INDEX(DataTab_LCR_Battery_Info!$M$3:$M$12,MATCH(AW158,DataTab_LCR_Battery_Info!$L$3:$L$12,0)),"CAISO_System")</f>
        <v>920</v>
      </c>
      <c r="BC158" s="31" t="str">
        <f t="shared" si="46"/>
        <v>High</v>
      </c>
      <c r="BD158" t="s">
        <v>443</v>
      </c>
      <c r="BE158" s="32">
        <v>25.724973823020001</v>
      </c>
      <c r="BF158" s="35">
        <f t="shared" si="47"/>
        <v>1</v>
      </c>
      <c r="BG158" s="33">
        <f t="shared" si="48"/>
        <v>0.1259777443253933</v>
      </c>
      <c r="BH158">
        <f t="shared" si="49"/>
        <v>2</v>
      </c>
      <c r="BI158" s="34">
        <f t="shared" si="54"/>
        <v>4.1289373887470008E-3</v>
      </c>
      <c r="BJ158">
        <f t="shared" ref="BJ158:BJ165" si="55">IF(BI158="Not Available",2.4,IF(BI158&gt;_xlfn.QUARTILE.INC($BI$5:$BI$168,3),4,IF(BI158&gt;_xlfn.QUARTILE.INC($BI$5:$BI$168,2),3,IF(BI158&gt;_xlfn.QUARTILE.INC($BI$5:$BI$168,1),2,1))))</f>
        <v>1</v>
      </c>
      <c r="BK158" s="35">
        <v>1</v>
      </c>
      <c r="BL158" t="s">
        <v>147</v>
      </c>
      <c r="BM158" t="s">
        <v>313</v>
      </c>
      <c r="BN158">
        <f t="shared" si="51"/>
        <v>2</v>
      </c>
      <c r="BO158" s="35">
        <f>IFERROR(INDEX(DataTab_LCR_Battery_Info!$R$4:$R$9,MATCH(BL158,DataTab_LCR_Battery_Info!$Q$4:$Q$9,0))+INDEX(DataTab_LCR_Battery_Info!$T$4:$T$5,MATCH(BM158,DataTab_LCR_Battery_Info!$S$4:$S$5,0)),"1.4")</f>
        <v>1.5</v>
      </c>
      <c r="BP158">
        <f t="shared" si="52"/>
        <v>42.708333333333336</v>
      </c>
      <c r="BQ158">
        <f t="shared" si="53"/>
        <v>0</v>
      </c>
    </row>
    <row r="159" spans="6:69" x14ac:dyDescent="0.35">
      <c r="F159" s="15" t="s">
        <v>746</v>
      </c>
      <c r="G159" s="15" t="s">
        <v>747</v>
      </c>
      <c r="H159" s="15">
        <v>111.3</v>
      </c>
      <c r="I159" s="15">
        <v>111.3</v>
      </c>
      <c r="J159" s="15" t="s">
        <v>672</v>
      </c>
      <c r="K159" s="15" t="s">
        <v>748</v>
      </c>
      <c r="L159" s="15" t="s">
        <v>158</v>
      </c>
      <c r="M159" s="15" t="s">
        <v>134</v>
      </c>
      <c r="N159" s="15" t="s">
        <v>135</v>
      </c>
      <c r="O159" s="16">
        <v>42677</v>
      </c>
      <c r="P159" s="17" t="s">
        <v>683</v>
      </c>
      <c r="Q159" s="18">
        <v>230</v>
      </c>
      <c r="R159" s="19">
        <v>57555</v>
      </c>
      <c r="S159" s="20">
        <v>150057</v>
      </c>
      <c r="T159" s="21">
        <v>0</v>
      </c>
      <c r="U159" s="21">
        <v>1505278</v>
      </c>
      <c r="V159" s="21">
        <v>1505278</v>
      </c>
      <c r="W159" s="21">
        <v>0</v>
      </c>
      <c r="X159" s="21">
        <v>0.44700000000000001</v>
      </c>
      <c r="Y159" s="21">
        <v>9.3550000000000004</v>
      </c>
      <c r="Z159" s="21">
        <v>88058.148394992604</v>
      </c>
      <c r="AA159" s="21">
        <v>2.9695511393908636E-7</v>
      </c>
      <c r="AB159" s="21">
        <v>6.2147988610741672E-6</v>
      </c>
      <c r="AC159" s="21">
        <v>5.8499591700000006E-2</v>
      </c>
      <c r="AD159" s="21">
        <v>10.031374744263847</v>
      </c>
      <c r="AE159" s="21">
        <v>2.978868030148544E-6</v>
      </c>
      <c r="AF159" s="21">
        <v>6.2342976335659123E-5</v>
      </c>
      <c r="AG159" s="22">
        <v>0.58683132672912697</v>
      </c>
      <c r="AH159" s="23" t="s">
        <v>161</v>
      </c>
      <c r="AI159" s="24" t="s">
        <v>138</v>
      </c>
      <c r="AJ159" s="24" t="s">
        <v>748</v>
      </c>
      <c r="AK159" s="24">
        <v>395.40000000000003</v>
      </c>
      <c r="AL159" s="24">
        <v>336</v>
      </c>
      <c r="AM159" s="24">
        <v>336</v>
      </c>
      <c r="AN159" s="25">
        <f t="shared" si="44"/>
        <v>4.3322697320556255E-2</v>
      </c>
      <c r="AO159" s="26">
        <v>3</v>
      </c>
      <c r="AP159" s="26"/>
      <c r="AQ159" s="36">
        <v>2</v>
      </c>
      <c r="AR159" s="26"/>
      <c r="AS159" s="28">
        <v>19.169863013698631</v>
      </c>
      <c r="AT159" s="28">
        <v>23.172602739726027</v>
      </c>
      <c r="AU159" s="35">
        <v>1</v>
      </c>
      <c r="AV159" s="29" t="s">
        <v>140</v>
      </c>
      <c r="AW159" s="30" t="s">
        <v>675</v>
      </c>
      <c r="AX159" s="30" t="s">
        <v>694</v>
      </c>
      <c r="AY159" s="30" t="s">
        <v>140</v>
      </c>
      <c r="AZ159" s="30">
        <v>19</v>
      </c>
      <c r="BA159" s="35">
        <f t="shared" si="45"/>
        <v>2</v>
      </c>
      <c r="BB159" s="30">
        <f>IFERROR(INDEX(DataTab_LCR_Battery_Info!$M$3:$M$12,MATCH(AW159,DataTab_LCR_Battery_Info!$L$3:$L$12,0)),"CAISO_System")</f>
        <v>920</v>
      </c>
      <c r="BC159" s="31" t="str">
        <f t="shared" si="46"/>
        <v>High</v>
      </c>
      <c r="BD159" t="s">
        <v>171</v>
      </c>
      <c r="BE159" s="32">
        <v>8.0066539808099986</v>
      </c>
      <c r="BF159" s="35">
        <f t="shared" si="47"/>
        <v>2</v>
      </c>
      <c r="BG159" s="33">
        <f t="shared" si="48"/>
        <v>0.12468595267131824</v>
      </c>
      <c r="BH159">
        <f t="shared" si="49"/>
        <v>2</v>
      </c>
      <c r="BI159" s="34">
        <f t="shared" si="54"/>
        <v>5.4017317877047225E-3</v>
      </c>
      <c r="BJ159">
        <f t="shared" si="55"/>
        <v>1</v>
      </c>
      <c r="BK159" s="35">
        <v>1</v>
      </c>
      <c r="BL159" t="s">
        <v>147</v>
      </c>
      <c r="BM159" t="s">
        <v>313</v>
      </c>
      <c r="BN159">
        <f t="shared" si="51"/>
        <v>2</v>
      </c>
      <c r="BO159" s="35">
        <f>IFERROR(INDEX(DataTab_LCR_Battery_Info!$R$4:$R$9,MATCH(BL159,DataTab_LCR_Battery_Info!$Q$4:$Q$9,0))+INDEX(DataTab_LCR_Battery_Info!$T$4:$T$5,MATCH(BM159,DataTab_LCR_Battery_Info!$S$4:$S$5,0)),"1.4")</f>
        <v>1.5</v>
      </c>
      <c r="BP159">
        <f t="shared" si="52"/>
        <v>40.625</v>
      </c>
      <c r="BQ159">
        <f t="shared" si="53"/>
        <v>1</v>
      </c>
    </row>
    <row r="160" spans="6:69" x14ac:dyDescent="0.35">
      <c r="F160" s="15" t="s">
        <v>749</v>
      </c>
      <c r="G160" s="15" t="s">
        <v>750</v>
      </c>
      <c r="H160" s="15">
        <v>112.7</v>
      </c>
      <c r="I160" s="15">
        <v>112.7</v>
      </c>
      <c r="J160" s="15" t="s">
        <v>672</v>
      </c>
      <c r="K160" s="15" t="s">
        <v>748</v>
      </c>
      <c r="L160" s="15" t="s">
        <v>158</v>
      </c>
      <c r="M160" s="15" t="s">
        <v>134</v>
      </c>
      <c r="N160" s="15" t="s">
        <v>135</v>
      </c>
      <c r="O160" s="16">
        <v>42677</v>
      </c>
      <c r="P160" s="17" t="s">
        <v>683</v>
      </c>
      <c r="Q160" s="18">
        <v>230</v>
      </c>
      <c r="R160" s="19">
        <v>57555</v>
      </c>
      <c r="S160" s="20">
        <v>150057</v>
      </c>
      <c r="T160" s="21">
        <v>0</v>
      </c>
      <c r="U160" s="21">
        <v>1505278</v>
      </c>
      <c r="V160" s="21">
        <v>1505278</v>
      </c>
      <c r="W160" s="21">
        <v>0</v>
      </c>
      <c r="X160" s="21">
        <v>0.44700000000000001</v>
      </c>
      <c r="Y160" s="21">
        <v>9.3550000000000004</v>
      </c>
      <c r="Z160" s="21">
        <v>88058.148394992604</v>
      </c>
      <c r="AA160" s="21">
        <v>2.9695511393908636E-7</v>
      </c>
      <c r="AB160" s="21">
        <v>6.2147988610741672E-6</v>
      </c>
      <c r="AC160" s="21">
        <v>5.8499591700000006E-2</v>
      </c>
      <c r="AD160" s="21">
        <v>10.031374744263847</v>
      </c>
      <c r="AE160" s="21">
        <v>2.978868030148544E-6</v>
      </c>
      <c r="AF160" s="21">
        <v>6.2342976335659123E-5</v>
      </c>
      <c r="AG160" s="22">
        <v>0.58683132672912697</v>
      </c>
      <c r="AH160" s="23" t="s">
        <v>161</v>
      </c>
      <c r="AI160" s="24" t="s">
        <v>138</v>
      </c>
      <c r="AJ160" s="24" t="s">
        <v>748</v>
      </c>
      <c r="AK160" s="24">
        <v>395.40000000000003</v>
      </c>
      <c r="AL160" s="24">
        <v>336</v>
      </c>
      <c r="AM160" s="24">
        <v>336</v>
      </c>
      <c r="AN160" s="25">
        <f t="shared" si="44"/>
        <v>4.3322697320556255E-2</v>
      </c>
      <c r="AO160" s="26">
        <v>3</v>
      </c>
      <c r="AP160" s="26"/>
      <c r="AQ160" s="36">
        <v>2</v>
      </c>
      <c r="AR160" s="26"/>
      <c r="AS160" s="28">
        <v>19.169863013698631</v>
      </c>
      <c r="AT160" s="28">
        <v>23.172602739726027</v>
      </c>
      <c r="AU160" s="35">
        <v>1</v>
      </c>
      <c r="AV160" s="29" t="s">
        <v>140</v>
      </c>
      <c r="AW160" s="30" t="s">
        <v>675</v>
      </c>
      <c r="AX160" s="30" t="s">
        <v>694</v>
      </c>
      <c r="AY160" s="30" t="s">
        <v>140</v>
      </c>
      <c r="AZ160" s="30">
        <v>19</v>
      </c>
      <c r="BA160" s="35">
        <f t="shared" si="45"/>
        <v>2</v>
      </c>
      <c r="BB160" s="30">
        <f>IFERROR(INDEX(DataTab_LCR_Battery_Info!$M$3:$M$12,MATCH(AW160,DataTab_LCR_Battery_Info!$L$3:$L$12,0)),"CAISO_System")</f>
        <v>920</v>
      </c>
      <c r="BC160" s="31" t="str">
        <f t="shared" si="46"/>
        <v>High</v>
      </c>
      <c r="BD160" t="s">
        <v>171</v>
      </c>
      <c r="BE160" s="32">
        <v>8.0066539808099986</v>
      </c>
      <c r="BF160" s="35">
        <f t="shared" si="47"/>
        <v>2</v>
      </c>
      <c r="BG160" s="33">
        <f t="shared" si="48"/>
        <v>0.12468595267131824</v>
      </c>
      <c r="BH160">
        <f t="shared" si="49"/>
        <v>2</v>
      </c>
      <c r="BI160" s="34">
        <f t="shared" si="54"/>
        <v>5.4017317877047225E-3</v>
      </c>
      <c r="BJ160">
        <f t="shared" si="55"/>
        <v>1</v>
      </c>
      <c r="BK160" s="35">
        <v>1</v>
      </c>
      <c r="BL160" t="s">
        <v>147</v>
      </c>
      <c r="BM160" t="s">
        <v>313</v>
      </c>
      <c r="BN160">
        <f t="shared" si="51"/>
        <v>2</v>
      </c>
      <c r="BO160" s="35">
        <f>IFERROR(INDEX(DataTab_LCR_Battery_Info!$R$4:$R$9,MATCH(BL160,DataTab_LCR_Battery_Info!$Q$4:$Q$9,0))+INDEX(DataTab_LCR_Battery_Info!$T$4:$T$5,MATCH(BM160,DataTab_LCR_Battery_Info!$S$4:$S$5,0)),"1.4")</f>
        <v>1.5</v>
      </c>
      <c r="BP160">
        <f t="shared" si="52"/>
        <v>40.625</v>
      </c>
      <c r="BQ160">
        <f t="shared" si="53"/>
        <v>1</v>
      </c>
    </row>
    <row r="161" spans="6:69" x14ac:dyDescent="0.35">
      <c r="F161" s="15" t="s">
        <v>751</v>
      </c>
      <c r="G161" s="15" t="s">
        <v>752</v>
      </c>
      <c r="H161" s="15">
        <v>112</v>
      </c>
      <c r="I161" s="15">
        <v>112</v>
      </c>
      <c r="J161" s="15" t="s">
        <v>672</v>
      </c>
      <c r="K161" s="15" t="s">
        <v>748</v>
      </c>
      <c r="L161" s="15" t="s">
        <v>158</v>
      </c>
      <c r="M161" s="15" t="s">
        <v>134</v>
      </c>
      <c r="N161" s="15" t="s">
        <v>135</v>
      </c>
      <c r="O161" s="16">
        <v>42677</v>
      </c>
      <c r="P161" s="17" t="s">
        <v>683</v>
      </c>
      <c r="Q161" s="18">
        <v>230</v>
      </c>
      <c r="R161" s="19">
        <v>57555</v>
      </c>
      <c r="S161" s="20">
        <v>150057</v>
      </c>
      <c r="T161" s="21">
        <v>0</v>
      </c>
      <c r="U161" s="21">
        <v>1505278</v>
      </c>
      <c r="V161" s="21">
        <v>1505278</v>
      </c>
      <c r="W161" s="21">
        <v>0</v>
      </c>
      <c r="X161" s="21">
        <v>0.44700000000000001</v>
      </c>
      <c r="Y161" s="21">
        <v>9.3550000000000004</v>
      </c>
      <c r="Z161" s="21">
        <v>88058.148394992604</v>
      </c>
      <c r="AA161" s="21">
        <v>2.9695511393908636E-7</v>
      </c>
      <c r="AB161" s="21">
        <v>6.2147988610741672E-6</v>
      </c>
      <c r="AC161" s="21">
        <v>5.8499591700000006E-2</v>
      </c>
      <c r="AD161" s="21">
        <v>10.031374744263847</v>
      </c>
      <c r="AE161" s="21">
        <v>2.978868030148544E-6</v>
      </c>
      <c r="AF161" s="21">
        <v>6.2342976335659123E-5</v>
      </c>
      <c r="AG161" s="22">
        <v>0.58683132672912697</v>
      </c>
      <c r="AH161" s="23" t="s">
        <v>161</v>
      </c>
      <c r="AI161" s="24" t="s">
        <v>138</v>
      </c>
      <c r="AJ161" s="24" t="s">
        <v>748</v>
      </c>
      <c r="AK161" s="24">
        <v>395.40000000000003</v>
      </c>
      <c r="AL161" s="24">
        <v>336</v>
      </c>
      <c r="AM161" s="24">
        <v>336</v>
      </c>
      <c r="AN161" s="25">
        <f t="shared" si="44"/>
        <v>4.3322697320556255E-2</v>
      </c>
      <c r="AO161" s="26">
        <v>3</v>
      </c>
      <c r="AP161" s="26"/>
      <c r="AQ161" s="36">
        <v>2</v>
      </c>
      <c r="AR161" s="26"/>
      <c r="AS161" s="28">
        <v>19.169863013698631</v>
      </c>
      <c r="AT161" s="28">
        <v>23.172602739726027</v>
      </c>
      <c r="AU161" s="35">
        <v>1</v>
      </c>
      <c r="AV161" s="29" t="s">
        <v>140</v>
      </c>
      <c r="AW161" s="30" t="s">
        <v>675</v>
      </c>
      <c r="AX161" s="30" t="s">
        <v>694</v>
      </c>
      <c r="AY161" s="30" t="s">
        <v>140</v>
      </c>
      <c r="AZ161" s="30">
        <v>19</v>
      </c>
      <c r="BA161" s="35">
        <f t="shared" si="45"/>
        <v>2</v>
      </c>
      <c r="BB161" s="30">
        <f>IFERROR(INDEX(DataTab_LCR_Battery_Info!$M$3:$M$12,MATCH(AW161,DataTab_LCR_Battery_Info!$L$3:$L$12,0)),"CAISO_System")</f>
        <v>920</v>
      </c>
      <c r="BC161" s="31" t="str">
        <f t="shared" si="46"/>
        <v>High</v>
      </c>
      <c r="BD161" t="s">
        <v>171</v>
      </c>
      <c r="BE161" s="32">
        <v>8.0066539808099986</v>
      </c>
      <c r="BF161" s="35">
        <f t="shared" si="47"/>
        <v>2</v>
      </c>
      <c r="BG161" s="33">
        <f t="shared" si="48"/>
        <v>0.12468595267131824</v>
      </c>
      <c r="BH161">
        <f t="shared" si="49"/>
        <v>2</v>
      </c>
      <c r="BI161" s="34">
        <f t="shared" si="54"/>
        <v>5.4017317877047225E-3</v>
      </c>
      <c r="BJ161">
        <f t="shared" si="55"/>
        <v>1</v>
      </c>
      <c r="BK161" s="35">
        <v>1</v>
      </c>
      <c r="BL161" t="s">
        <v>147</v>
      </c>
      <c r="BM161" t="s">
        <v>313</v>
      </c>
      <c r="BN161">
        <f t="shared" si="51"/>
        <v>2</v>
      </c>
      <c r="BO161" s="35">
        <f>IFERROR(INDEX(DataTab_LCR_Battery_Info!$R$4:$R$9,MATCH(BL161,DataTab_LCR_Battery_Info!$Q$4:$Q$9,0))+INDEX(DataTab_LCR_Battery_Info!$T$4:$T$5,MATCH(BM161,DataTab_LCR_Battery_Info!$S$4:$S$5,0)),"1.4")</f>
        <v>1.5</v>
      </c>
      <c r="BP161">
        <f t="shared" si="52"/>
        <v>40.625</v>
      </c>
      <c r="BQ161">
        <f t="shared" si="53"/>
        <v>1</v>
      </c>
    </row>
    <row r="162" spans="6:69" x14ac:dyDescent="0.35">
      <c r="F162" s="15" t="s">
        <v>753</v>
      </c>
      <c r="G162" s="15" t="s">
        <v>754</v>
      </c>
      <c r="H162" s="15">
        <v>603.67999999999995</v>
      </c>
      <c r="I162" s="15">
        <v>689</v>
      </c>
      <c r="J162" s="15" t="s">
        <v>672</v>
      </c>
      <c r="K162" s="15" t="s">
        <v>755</v>
      </c>
      <c r="L162" s="15" t="s">
        <v>206</v>
      </c>
      <c r="M162" s="15" t="s">
        <v>134</v>
      </c>
      <c r="N162" s="15" t="s">
        <v>135</v>
      </c>
      <c r="O162" s="16">
        <v>40088</v>
      </c>
      <c r="P162" s="17" t="s">
        <v>683</v>
      </c>
      <c r="Q162" s="18">
        <v>230</v>
      </c>
      <c r="R162" s="19">
        <v>55345</v>
      </c>
      <c r="S162" s="20">
        <v>493151</v>
      </c>
      <c r="T162" s="21">
        <v>0</v>
      </c>
      <c r="U162" s="21">
        <v>3707001</v>
      </c>
      <c r="V162" s="21">
        <v>3707001</v>
      </c>
      <c r="W162" s="21">
        <v>0</v>
      </c>
      <c r="X162" s="21">
        <v>1.119</v>
      </c>
      <c r="Y162" s="21">
        <v>18.132000000000001</v>
      </c>
      <c r="Z162" s="21">
        <v>216858.04493149102</v>
      </c>
      <c r="AA162" s="21">
        <v>3.0186126197430214E-7</v>
      </c>
      <c r="AB162" s="21">
        <v>4.8912854353155019E-6</v>
      </c>
      <c r="AC162" s="21">
        <v>5.8499591699999819E-2</v>
      </c>
      <c r="AD162" s="21">
        <v>7.5169694474917419</v>
      </c>
      <c r="AE162" s="21">
        <v>2.2690818836421298E-6</v>
      </c>
      <c r="AF162" s="21">
        <v>3.6767643176227971E-5</v>
      </c>
      <c r="AG162" s="22">
        <v>0.43973964349964012</v>
      </c>
      <c r="AH162" s="23" t="s">
        <v>254</v>
      </c>
      <c r="AI162" s="24" t="s">
        <v>209</v>
      </c>
      <c r="AJ162" s="24" t="s">
        <v>756</v>
      </c>
      <c r="AK162" s="24">
        <v>688.5</v>
      </c>
      <c r="AL162" s="24">
        <v>603.6</v>
      </c>
      <c r="AM162" s="24">
        <v>603.6</v>
      </c>
      <c r="AN162" s="25">
        <f t="shared" si="44"/>
        <v>8.1765833341623476E-2</v>
      </c>
      <c r="AO162" s="26">
        <v>1</v>
      </c>
      <c r="AP162" s="26"/>
      <c r="AQ162" s="36">
        <v>1</v>
      </c>
      <c r="AR162" s="26"/>
      <c r="AS162" s="28">
        <v>26.263013698630136</v>
      </c>
      <c r="AT162" s="28">
        <v>30.265753424657536</v>
      </c>
      <c r="AU162" s="35">
        <v>2</v>
      </c>
      <c r="AV162" s="29" t="s">
        <v>140</v>
      </c>
      <c r="AW162" s="30" t="s">
        <v>675</v>
      </c>
      <c r="AX162" s="30" t="s">
        <v>694</v>
      </c>
      <c r="AY162" s="30" t="s">
        <v>140</v>
      </c>
      <c r="AZ162" s="30">
        <v>20</v>
      </c>
      <c r="BA162" s="35">
        <f t="shared" si="45"/>
        <v>2</v>
      </c>
      <c r="BB162" s="30">
        <f>IFERROR(INDEX(DataTab_LCR_Battery_Info!$M$3:$M$12,MATCH(AW162,DataTab_LCR_Battery_Info!$L$3:$L$12,0)),"CAISO_System")</f>
        <v>920</v>
      </c>
      <c r="BC162" s="31" t="str">
        <f t="shared" si="46"/>
        <v>High</v>
      </c>
      <c r="BD162" t="s">
        <v>171</v>
      </c>
      <c r="BE162" s="32">
        <v>8.3473673137199995</v>
      </c>
      <c r="BF162" s="35">
        <f t="shared" si="47"/>
        <v>2</v>
      </c>
      <c r="BG162" s="33">
        <f t="shared" si="48"/>
        <v>7.3535286352455945E-2</v>
      </c>
      <c r="BH162">
        <f t="shared" si="49"/>
        <v>1</v>
      </c>
      <c r="BI162" s="34">
        <f t="shared" si="54"/>
        <v>6.0126739686234719E-3</v>
      </c>
      <c r="BJ162">
        <f t="shared" si="55"/>
        <v>2</v>
      </c>
      <c r="BK162" s="35">
        <v>1</v>
      </c>
      <c r="BL162" t="s">
        <v>147</v>
      </c>
      <c r="BM162" t="s">
        <v>313</v>
      </c>
      <c r="BN162">
        <f t="shared" si="51"/>
        <v>2</v>
      </c>
      <c r="BO162" s="35">
        <f>IFERROR(INDEX(DataTab_LCR_Battery_Info!$R$4:$R$9,MATCH(BL162,DataTab_LCR_Battery_Info!$Q$4:$Q$9,0))+INDEX(DataTab_LCR_Battery_Info!$T$4:$T$5,MATCH(BM162,DataTab_LCR_Battery_Info!$S$4:$S$5,0)),"1.4")</f>
        <v>1.5</v>
      </c>
      <c r="BP162">
        <f t="shared" si="52"/>
        <v>40.625</v>
      </c>
      <c r="BQ162">
        <f t="shared" si="53"/>
        <v>0</v>
      </c>
    </row>
    <row r="163" spans="6:69" x14ac:dyDescent="0.35">
      <c r="F163" s="15" t="s">
        <v>757</v>
      </c>
      <c r="G163" s="15" t="s">
        <v>758</v>
      </c>
      <c r="H163" s="15">
        <v>588.21</v>
      </c>
      <c r="I163" s="15"/>
      <c r="J163" s="15" t="s">
        <v>672</v>
      </c>
      <c r="K163" s="15" t="s">
        <v>673</v>
      </c>
      <c r="L163" s="15" t="s">
        <v>206</v>
      </c>
      <c r="M163" s="15" t="s">
        <v>134</v>
      </c>
      <c r="N163" s="15" t="s">
        <v>135</v>
      </c>
      <c r="O163" s="16">
        <v>38639</v>
      </c>
      <c r="P163" s="17" t="s">
        <v>759</v>
      </c>
      <c r="Q163" s="18">
        <v>230</v>
      </c>
      <c r="R163" s="19">
        <v>55985</v>
      </c>
      <c r="S163" s="20">
        <v>1925066</v>
      </c>
      <c r="T163" s="21">
        <v>0</v>
      </c>
      <c r="U163" s="21">
        <v>13759446</v>
      </c>
      <c r="V163" s="21">
        <v>13759446</v>
      </c>
      <c r="W163" s="21">
        <v>0</v>
      </c>
      <c r="X163" s="21">
        <v>4.1750000000000007</v>
      </c>
      <c r="Y163" s="21">
        <v>45.364999999999995</v>
      </c>
      <c r="Z163" s="21">
        <v>804921.97301819792</v>
      </c>
      <c r="AA163" s="21">
        <v>3.0342791417619578E-7</v>
      </c>
      <c r="AB163" s="21">
        <v>3.2970077428989508E-6</v>
      </c>
      <c r="AC163" s="21">
        <v>5.8499591699999978E-2</v>
      </c>
      <c r="AD163" s="21">
        <v>7.1475190980465086</v>
      </c>
      <c r="AE163" s="21">
        <v>2.1687568114547762E-6</v>
      </c>
      <c r="AF163" s="21">
        <v>2.3565425808777465E-5</v>
      </c>
      <c r="AG163" s="22">
        <v>0.41812694890367286</v>
      </c>
      <c r="AH163" s="23" t="s">
        <v>254</v>
      </c>
      <c r="AI163" s="24" t="s">
        <v>209</v>
      </c>
      <c r="AJ163" s="24" t="s">
        <v>759</v>
      </c>
      <c r="AK163" s="24">
        <v>559</v>
      </c>
      <c r="AL163" s="24">
        <v>565.61</v>
      </c>
      <c r="AM163" s="24">
        <v>565.61</v>
      </c>
      <c r="AN163" s="25">
        <f t="shared" si="44"/>
        <v>0.39312413719868322</v>
      </c>
      <c r="AO163" s="26">
        <v>3</v>
      </c>
      <c r="AP163" s="26"/>
      <c r="AQ163" s="36">
        <v>1</v>
      </c>
      <c r="AR163" s="26"/>
      <c r="AS163" s="28">
        <v>30.232876712328768</v>
      </c>
      <c r="AT163" s="28">
        <v>34.235616438356168</v>
      </c>
      <c r="AU163" s="35">
        <v>2</v>
      </c>
      <c r="AV163" s="29" t="s">
        <v>140</v>
      </c>
      <c r="AW163" s="30" t="s">
        <v>675</v>
      </c>
      <c r="AX163" s="30" t="s">
        <v>694</v>
      </c>
      <c r="AY163" s="30" t="s">
        <v>140</v>
      </c>
      <c r="AZ163" s="30">
        <v>21</v>
      </c>
      <c r="BA163" s="35">
        <f t="shared" si="45"/>
        <v>2</v>
      </c>
      <c r="BB163" s="30">
        <f>IFERROR(INDEX(DataTab_LCR_Battery_Info!$M$3:$M$12,MATCH(AW163,DataTab_LCR_Battery_Info!$L$3:$L$12,0)),"CAISO_System")</f>
        <v>920</v>
      </c>
      <c r="BC163" s="31" t="str">
        <f t="shared" si="46"/>
        <v>High</v>
      </c>
      <c r="BD163" t="s">
        <v>443</v>
      </c>
      <c r="BE163" s="32">
        <v>21.915423029879999</v>
      </c>
      <c r="BF163" s="35">
        <f t="shared" si="47"/>
        <v>1</v>
      </c>
      <c r="BG163" s="33">
        <f t="shared" si="48"/>
        <v>4.7130851617554932E-2</v>
      </c>
      <c r="BH163">
        <f t="shared" si="49"/>
        <v>1</v>
      </c>
      <c r="BI163" s="34">
        <f t="shared" si="54"/>
        <v>1.8528275377590445E-2</v>
      </c>
      <c r="BJ163">
        <f t="shared" si="55"/>
        <v>3</v>
      </c>
      <c r="BK163" s="35">
        <v>2</v>
      </c>
      <c r="BL163" t="s">
        <v>147</v>
      </c>
      <c r="BM163" t="s">
        <v>313</v>
      </c>
      <c r="BN163">
        <f t="shared" si="51"/>
        <v>2</v>
      </c>
      <c r="BO163" s="35">
        <f>IFERROR(INDEX(DataTab_LCR_Battery_Info!$R$4:$R$9,MATCH(BL163,DataTab_LCR_Battery_Info!$Q$4:$Q$9,0))+INDEX(DataTab_LCR_Battery_Info!$T$4:$T$5,MATCH(BM163,DataTab_LCR_Battery_Info!$S$4:$S$5,0)),"1.4")</f>
        <v>1.5</v>
      </c>
      <c r="BP163">
        <f t="shared" si="52"/>
        <v>40.625</v>
      </c>
      <c r="BQ163">
        <f t="shared" si="53"/>
        <v>0</v>
      </c>
    </row>
    <row r="164" spans="6:69" x14ac:dyDescent="0.35">
      <c r="F164" s="15" t="s">
        <v>760</v>
      </c>
      <c r="G164" s="15" t="s">
        <v>761</v>
      </c>
      <c r="H164" s="15">
        <v>48.71</v>
      </c>
      <c r="I164" s="15">
        <v>49.5</v>
      </c>
      <c r="J164" s="15" t="s">
        <v>672</v>
      </c>
      <c r="K164" s="15" t="s">
        <v>762</v>
      </c>
      <c r="L164" s="15" t="s">
        <v>158</v>
      </c>
      <c r="M164" s="15" t="s">
        <v>134</v>
      </c>
      <c r="N164" s="15" t="s">
        <v>135</v>
      </c>
      <c r="O164" s="16">
        <v>41664</v>
      </c>
      <c r="P164" s="17" t="s">
        <v>726</v>
      </c>
      <c r="Q164" s="18">
        <v>230</v>
      </c>
      <c r="R164" s="19">
        <v>55538</v>
      </c>
      <c r="S164" s="20">
        <v>25261</v>
      </c>
      <c r="T164" s="21">
        <v>0</v>
      </c>
      <c r="U164" s="21">
        <v>264756</v>
      </c>
      <c r="V164" s="21">
        <v>264756</v>
      </c>
      <c r="W164" s="21">
        <v>0</v>
      </c>
      <c r="X164" s="21">
        <v>0.08</v>
      </c>
      <c r="Y164" s="21">
        <v>1.17</v>
      </c>
      <c r="Z164" s="21">
        <v>15488.1179001252</v>
      </c>
      <c r="AA164" s="21">
        <v>3.0216501231322428E-7</v>
      </c>
      <c r="AB164" s="21">
        <v>4.4191633050809045E-6</v>
      </c>
      <c r="AC164" s="21">
        <v>5.8499591699999999E-2</v>
      </c>
      <c r="AD164" s="21">
        <v>10.480820236728555</v>
      </c>
      <c r="AE164" s="21">
        <v>3.1669371758837738E-6</v>
      </c>
      <c r="AF164" s="21">
        <v>4.6316456197300186E-5</v>
      </c>
      <c r="AG164" s="22">
        <v>0.61312370452971776</v>
      </c>
      <c r="AH164" s="23" t="s">
        <v>137</v>
      </c>
      <c r="AI164" s="24" t="s">
        <v>138</v>
      </c>
      <c r="AJ164" s="24" t="s">
        <v>762</v>
      </c>
      <c r="AK164" s="24">
        <v>49.9</v>
      </c>
      <c r="AL164" s="24">
        <v>48.71</v>
      </c>
      <c r="AM164" s="24">
        <v>48.71</v>
      </c>
      <c r="AN164" s="25">
        <f t="shared" si="44"/>
        <v>5.7789094170075307E-2</v>
      </c>
      <c r="AO164" s="26">
        <v>3</v>
      </c>
      <c r="AP164" s="26"/>
      <c r="AQ164" s="36">
        <v>2</v>
      </c>
      <c r="AR164" s="26"/>
      <c r="AS164" s="28">
        <v>21.945205479452056</v>
      </c>
      <c r="AT164" s="28">
        <v>25.947945205479453</v>
      </c>
      <c r="AU164" s="35">
        <v>1</v>
      </c>
      <c r="AV164" s="29" t="s">
        <v>140</v>
      </c>
      <c r="AW164" s="30" t="s">
        <v>675</v>
      </c>
      <c r="AX164" s="30" t="s">
        <v>694</v>
      </c>
      <c r="AY164" s="30" t="s">
        <v>140</v>
      </c>
      <c r="AZ164" s="30">
        <v>21</v>
      </c>
      <c r="BA164" s="35">
        <f t="shared" si="45"/>
        <v>2</v>
      </c>
      <c r="BB164" s="30">
        <f>IFERROR(INDEX(DataTab_LCR_Battery_Info!$M$3:$M$12,MATCH(AW164,DataTab_LCR_Battery_Info!$L$3:$L$12,0)),"CAISO_System")</f>
        <v>920</v>
      </c>
      <c r="BC164" s="31" t="str">
        <f t="shared" si="46"/>
        <v>High</v>
      </c>
      <c r="BD164" t="s">
        <v>443</v>
      </c>
      <c r="BE164" s="32">
        <v>22.299149462039999</v>
      </c>
      <c r="BF164" s="35">
        <f t="shared" si="47"/>
        <v>1</v>
      </c>
      <c r="BG164" s="33">
        <f t="shared" si="48"/>
        <v>9.2632912394600378E-2</v>
      </c>
      <c r="BH164">
        <f t="shared" si="49"/>
        <v>1</v>
      </c>
      <c r="BI164" s="34">
        <f t="shared" si="54"/>
        <v>5.3531720976198972E-3</v>
      </c>
      <c r="BJ164">
        <f t="shared" si="55"/>
        <v>1</v>
      </c>
      <c r="BK164" s="35">
        <v>1</v>
      </c>
      <c r="BL164" t="s">
        <v>147</v>
      </c>
      <c r="BM164" t="s">
        <v>313</v>
      </c>
      <c r="BN164">
        <f t="shared" si="51"/>
        <v>2</v>
      </c>
      <c r="BO164" s="35">
        <f>IFERROR(INDEX(DataTab_LCR_Battery_Info!$R$4:$R$9,MATCH(BL164,DataTab_LCR_Battery_Info!$Q$4:$Q$9,0))+INDEX(DataTab_LCR_Battery_Info!$T$4:$T$5,MATCH(BM164,DataTab_LCR_Battery_Info!$S$4:$S$5,0)),"1.4")</f>
        <v>1.5</v>
      </c>
      <c r="BP164">
        <f t="shared" si="52"/>
        <v>36.458333333333336</v>
      </c>
      <c r="BQ164">
        <f t="shared" si="53"/>
        <v>1</v>
      </c>
    </row>
    <row r="165" spans="6:69" x14ac:dyDescent="0.35">
      <c r="F165" s="15" t="s">
        <v>763</v>
      </c>
      <c r="G165" s="15" t="s">
        <v>764</v>
      </c>
      <c r="H165" s="15">
        <v>49.9</v>
      </c>
      <c r="I165" s="15">
        <v>49.9</v>
      </c>
      <c r="J165" s="15" t="s">
        <v>672</v>
      </c>
      <c r="K165" s="15" t="s">
        <v>765</v>
      </c>
      <c r="L165" s="15" t="s">
        <v>158</v>
      </c>
      <c r="M165" s="15" t="s">
        <v>134</v>
      </c>
      <c r="N165" s="15" t="s">
        <v>135</v>
      </c>
      <c r="O165" s="16">
        <v>34335</v>
      </c>
      <c r="P165" s="37" t="s">
        <v>726</v>
      </c>
      <c r="Q165" s="38">
        <v>230</v>
      </c>
      <c r="R165" s="39">
        <v>54749</v>
      </c>
      <c r="S165" s="40">
        <v>18142</v>
      </c>
      <c r="T165" s="41">
        <v>13581</v>
      </c>
      <c r="U165" s="41">
        <v>176484</v>
      </c>
      <c r="V165" s="41">
        <v>146962</v>
      </c>
      <c r="W165" s="41">
        <v>29522</v>
      </c>
      <c r="X165" s="41">
        <v>5.0999999999999997E-2</v>
      </c>
      <c r="Y165" s="41">
        <v>1.254</v>
      </c>
      <c r="Z165" s="41">
        <v>10324.241941582801</v>
      </c>
      <c r="AA165" s="41">
        <v>2.8897803766913714E-7</v>
      </c>
      <c r="AB165" s="41">
        <v>7.105459985041137E-6</v>
      </c>
      <c r="AC165" s="41">
        <v>5.8499591700000006E-2</v>
      </c>
      <c r="AD165" s="41">
        <v>8.1006504244295012</v>
      </c>
      <c r="AE165" s="41">
        <v>2.3409100634953001E-6</v>
      </c>
      <c r="AF165" s="41">
        <v>5.7558847443590325E-5</v>
      </c>
      <c r="AG165" s="42">
        <v>0.4738847423335576</v>
      </c>
      <c r="AH165" s="43" t="s">
        <v>161</v>
      </c>
      <c r="AI165" s="44" t="s">
        <v>209</v>
      </c>
      <c r="AJ165" s="44" t="s">
        <v>766</v>
      </c>
      <c r="AK165" s="44">
        <v>51.400000000000006</v>
      </c>
      <c r="AL165" s="44">
        <v>36.409999999999997</v>
      </c>
      <c r="AM165" s="44">
        <v>34.79</v>
      </c>
      <c r="AN165" s="25">
        <f t="shared" si="44"/>
        <v>4.0291917630545633E-2</v>
      </c>
      <c r="AO165" s="26">
        <v>3</v>
      </c>
      <c r="AP165" s="26"/>
      <c r="AQ165" s="36">
        <v>1</v>
      </c>
      <c r="AR165" s="26"/>
      <c r="AS165" s="28">
        <v>42.024657534246572</v>
      </c>
      <c r="AT165" s="28">
        <v>46.027397260273972</v>
      </c>
      <c r="AU165" s="35">
        <v>4</v>
      </c>
      <c r="AV165" s="45" t="s">
        <v>140</v>
      </c>
      <c r="AW165" s="46" t="s">
        <v>675</v>
      </c>
      <c r="AX165" s="46" t="s">
        <v>694</v>
      </c>
      <c r="AY165" s="46" t="s">
        <v>140</v>
      </c>
      <c r="AZ165" s="46">
        <v>22</v>
      </c>
      <c r="BA165" s="35">
        <f t="shared" ref="BA165" si="56">IF(AZ165="No Published Factor",4,IF(AZ165&gt;_xlfn.QUARTILE.INC($AZ$5:$AZ$165,3),1,IF(AZ165&gt;_xlfn.QUARTILE.INC($AZ$5:$AZ$165,2),2,IF(AZ165&gt;_xlfn.QUARTILE.INC($AZ$5:$AZ$165,1),2,3))))</f>
        <v>1</v>
      </c>
      <c r="BB165" s="30">
        <f>IFERROR(INDEX(DataTab_LCR_Battery_Info!$M$3:$M$12,MATCH(AW165,DataTab_LCR_Battery_Info!$L$3:$L$12,0)),"CAISO_System")</f>
        <v>920</v>
      </c>
      <c r="BC165" s="31" t="str">
        <f t="shared" ref="BC165" si="57">IF(AV165="Yes",IF(BB165&gt;H165,"High","Low"),"High")</f>
        <v>High</v>
      </c>
      <c r="BD165" t="s">
        <v>443</v>
      </c>
      <c r="BE165" s="32">
        <v>21.337477829280001</v>
      </c>
      <c r="BF165" s="35">
        <f t="shared" ref="BF165" si="58">IF(BD165="In_DAC",4,IF(BD165="DAC_Adjacent",IF(BE165&lt;5,3,2),1))</f>
        <v>1</v>
      </c>
      <c r="BG165" s="33">
        <f t="shared" si="48"/>
        <v>0.11511769488718065</v>
      </c>
      <c r="BH165">
        <f t="shared" ref="BH165" si="59">IF(BG165="Not Available",2.4,IF(BG165&gt;_xlfn.QUARTILE.INC($BG$5:$BG$168,3),4,IF(BG165&gt;_xlfn.QUARTILE.INC($BG$5:$BG$168,2),3,IF(BG165&gt;_xlfn.QUARTILE.INC($BG$5:$BG$168,1),2,1))))</f>
        <v>2</v>
      </c>
      <c r="BI165" s="34">
        <f t="shared" si="54"/>
        <v>4.6383126802125672E-3</v>
      </c>
      <c r="BJ165">
        <f t="shared" si="55"/>
        <v>1</v>
      </c>
      <c r="BK165" s="35">
        <v>1</v>
      </c>
      <c r="BL165" t="s">
        <v>147</v>
      </c>
      <c r="BM165" t="s">
        <v>313</v>
      </c>
      <c r="BN165">
        <f t="shared" ref="BN165" si="60">IF(BO165=4,4,IF(BO165&gt;2,3,IF(BO165&gt;1.3,2,1)))</f>
        <v>2</v>
      </c>
      <c r="BO165" s="35">
        <f>IFERROR(INDEX(DataTab_LCR_Battery_Info!$R$4:$R$9,MATCH(BL165,DataTab_LCR_Battery_Info!$Q$4:$Q$9,0))+INDEX(DataTab_LCR_Battery_Info!$T$4:$T$5,MATCH(BM165,DataTab_LCR_Battery_Info!$S$4:$S$5,0)),"1.4")</f>
        <v>1.5</v>
      </c>
      <c r="BP165">
        <f t="shared" ref="BP165" si="61">((AQ165+AU165)/8*0.25+BA165/4*0.25+SUM(BF165,BK165,BO165)/12*0.5)*100</f>
        <v>36.458333333333336</v>
      </c>
      <c r="BQ165">
        <f t="shared" si="53"/>
        <v>1</v>
      </c>
    </row>
  </sheetData>
  <autoFilter ref="C4:BX165" xr:uid="{2C1A7C85-D128-4C1E-9B5D-F9F7A46AA610}"/>
  <mergeCells count="8">
    <mergeCell ref="C3:E3"/>
    <mergeCell ref="AV3:BC3"/>
    <mergeCell ref="BD3:BO3"/>
    <mergeCell ref="F3:O3"/>
    <mergeCell ref="P3:Q3"/>
    <mergeCell ref="R3:AG3"/>
    <mergeCell ref="AH3:AR3"/>
    <mergeCell ref="AS3:AU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93FE-3613-4C25-B96F-1F9526B4F88F}">
  <dimension ref="B1:BM39"/>
  <sheetViews>
    <sheetView workbookViewId="0">
      <selection activeCell="G11" sqref="G11"/>
    </sheetView>
  </sheetViews>
  <sheetFormatPr defaultRowHeight="14.5" outlineLevelCol="1" x14ac:dyDescent="0.35"/>
  <cols>
    <col min="1" max="1" width="2.54296875" customWidth="1"/>
    <col min="2" max="2" width="15.26953125" customWidth="1"/>
    <col min="3" max="3" width="16.54296875" customWidth="1"/>
    <col min="4" max="4" width="19.453125" customWidth="1"/>
    <col min="5" max="5" width="22.1796875" customWidth="1"/>
    <col min="6" max="6" width="11.1796875" customWidth="1"/>
    <col min="8" max="8" width="10.26953125" customWidth="1"/>
    <col min="9" max="9" width="8.54296875" customWidth="1"/>
    <col min="10" max="10" width="10.453125" customWidth="1"/>
    <col min="13" max="13" width="13.54296875" customWidth="1"/>
    <col min="14" max="14" width="11" customWidth="1"/>
    <col min="15" max="15" width="10.7265625" customWidth="1"/>
    <col min="16" max="16" width="9.54296875" customWidth="1"/>
    <col min="17" max="19" width="9.54296875" hidden="1" customWidth="1" outlineLevel="1"/>
    <col min="20" max="20" width="10.54296875" hidden="1" customWidth="1" outlineLevel="1"/>
    <col min="21" max="21" width="12" hidden="1" customWidth="1" outlineLevel="1"/>
    <col min="22" max="31" width="9.54296875" hidden="1" customWidth="1" outlineLevel="1"/>
    <col min="32" max="32" width="14.453125" customWidth="1" collapsed="1"/>
    <col min="33" max="33" width="10.453125" customWidth="1"/>
    <col min="34" max="34" width="28.26953125" customWidth="1"/>
    <col min="35" max="42" width="10.453125" customWidth="1"/>
    <col min="43" max="49" width="9.54296875" customWidth="1"/>
    <col min="50" max="50" width="12.1796875" customWidth="1"/>
    <col min="51" max="51" width="10.7265625" customWidth="1"/>
    <col min="52" max="52" width="11" customWidth="1"/>
    <col min="53" max="53" width="13.1796875" customWidth="1"/>
    <col min="54" max="56" width="9.54296875" customWidth="1"/>
    <col min="57" max="57" width="10.81640625" customWidth="1"/>
    <col min="58" max="63" width="9.54296875" customWidth="1"/>
    <col min="64" max="64" width="19.81640625" customWidth="1"/>
    <col min="65" max="65" width="11" customWidth="1"/>
  </cols>
  <sheetData>
    <row r="1" spans="2:65" x14ac:dyDescent="0.35">
      <c r="D1" s="51" t="s">
        <v>47</v>
      </c>
      <c r="E1" s="35" t="s">
        <v>48</v>
      </c>
    </row>
    <row r="2" spans="2:65" x14ac:dyDescent="0.35">
      <c r="AM2" t="s">
        <v>49</v>
      </c>
      <c r="AO2" t="s">
        <v>50</v>
      </c>
      <c r="AY2" t="s">
        <v>51</v>
      </c>
      <c r="BG2" t="s">
        <v>767</v>
      </c>
      <c r="BJ2" t="s">
        <v>52</v>
      </c>
    </row>
    <row r="3" spans="2:65" ht="34" customHeight="1" x14ac:dyDescent="0.35">
      <c r="B3" s="95" t="s">
        <v>53</v>
      </c>
      <c r="C3" s="95"/>
      <c r="D3" s="88" t="s">
        <v>54</v>
      </c>
      <c r="E3" s="88"/>
      <c r="F3" s="88"/>
      <c r="G3" s="88"/>
      <c r="H3" s="88"/>
      <c r="I3" s="88"/>
      <c r="J3" s="88"/>
      <c r="K3" s="88"/>
      <c r="L3" s="88"/>
      <c r="M3" s="88"/>
      <c r="N3" s="89" t="s">
        <v>55</v>
      </c>
      <c r="O3" s="89"/>
      <c r="P3" s="90" t="s">
        <v>56</v>
      </c>
      <c r="Q3" s="91"/>
      <c r="R3" s="91"/>
      <c r="S3" s="91"/>
      <c r="T3" s="91"/>
      <c r="U3" s="91"/>
      <c r="V3" s="91"/>
      <c r="W3" s="91"/>
      <c r="X3" s="91"/>
      <c r="Y3" s="91"/>
      <c r="Z3" s="91"/>
      <c r="AA3" s="91"/>
      <c r="AB3" s="91"/>
      <c r="AC3" s="91"/>
      <c r="AD3" s="91"/>
      <c r="AE3" s="92"/>
      <c r="AF3" s="93" t="s">
        <v>57</v>
      </c>
      <c r="AG3" s="94"/>
      <c r="AH3" s="94"/>
      <c r="AI3" s="94"/>
      <c r="AJ3" s="94"/>
      <c r="AK3" s="94"/>
      <c r="AL3" s="94"/>
      <c r="AM3" s="94"/>
      <c r="AN3" s="94"/>
      <c r="AO3" s="94"/>
      <c r="AP3" s="94"/>
      <c r="AQ3" s="88" t="s">
        <v>20</v>
      </c>
      <c r="AR3" s="88"/>
      <c r="AS3" s="88"/>
      <c r="AT3" s="87" t="s">
        <v>58</v>
      </c>
      <c r="AU3" s="87"/>
      <c r="AV3" s="87"/>
      <c r="AW3" s="87"/>
      <c r="AX3" s="87"/>
      <c r="AY3" s="87"/>
      <c r="AZ3" s="87"/>
      <c r="BA3" s="87"/>
      <c r="BB3" s="88" t="s">
        <v>59</v>
      </c>
      <c r="BC3" s="88"/>
      <c r="BD3" s="88"/>
      <c r="BE3" s="88"/>
      <c r="BF3" s="88"/>
      <c r="BG3" s="88"/>
      <c r="BH3" s="88"/>
      <c r="BI3" s="88"/>
      <c r="BJ3" s="88"/>
      <c r="BK3" s="60"/>
      <c r="BL3" s="56" t="s">
        <v>60</v>
      </c>
      <c r="BM3" s="57"/>
    </row>
    <row r="4" spans="2:65" ht="87" x14ac:dyDescent="0.35">
      <c r="B4" s="58" t="s">
        <v>768</v>
      </c>
      <c r="C4" s="58" t="s">
        <v>769</v>
      </c>
      <c r="D4" s="1" t="s">
        <v>64</v>
      </c>
      <c r="E4" s="1" t="s">
        <v>65</v>
      </c>
      <c r="F4" s="1" t="s">
        <v>66</v>
      </c>
      <c r="G4" s="1" t="s">
        <v>67</v>
      </c>
      <c r="H4" s="1" t="s">
        <v>68</v>
      </c>
      <c r="I4" s="1" t="s">
        <v>69</v>
      </c>
      <c r="J4" s="1" t="s">
        <v>70</v>
      </c>
      <c r="K4" s="1" t="s">
        <v>71</v>
      </c>
      <c r="L4" s="1" t="s">
        <v>72</v>
      </c>
      <c r="M4" s="2" t="s">
        <v>73</v>
      </c>
      <c r="N4" s="1" t="s">
        <v>74</v>
      </c>
      <c r="O4" s="1" t="s">
        <v>75</v>
      </c>
      <c r="P4" s="3" t="s">
        <v>76</v>
      </c>
      <c r="Q4" s="4" t="s">
        <v>77</v>
      </c>
      <c r="R4" s="4" t="s">
        <v>78</v>
      </c>
      <c r="S4" s="4" t="s">
        <v>79</v>
      </c>
      <c r="T4" s="4" t="s">
        <v>80</v>
      </c>
      <c r="U4" s="4" t="s">
        <v>81</v>
      </c>
      <c r="V4" s="4" t="s">
        <v>82</v>
      </c>
      <c r="W4" s="4" t="s">
        <v>83</v>
      </c>
      <c r="X4" s="4" t="s">
        <v>84</v>
      </c>
      <c r="Y4" s="4" t="s">
        <v>85</v>
      </c>
      <c r="Z4" s="4" t="s">
        <v>86</v>
      </c>
      <c r="AA4" s="4" t="s">
        <v>87</v>
      </c>
      <c r="AB4" s="4" t="s">
        <v>88</v>
      </c>
      <c r="AC4" s="4" t="s">
        <v>89</v>
      </c>
      <c r="AD4" s="4" t="s">
        <v>90</v>
      </c>
      <c r="AE4" s="4" t="s">
        <v>91</v>
      </c>
      <c r="AF4" s="5" t="s">
        <v>92</v>
      </c>
      <c r="AG4" s="5" t="s">
        <v>93</v>
      </c>
      <c r="AH4" s="5" t="s">
        <v>94</v>
      </c>
      <c r="AI4" s="5" t="s">
        <v>95</v>
      </c>
      <c r="AJ4" s="6" t="s">
        <v>96</v>
      </c>
      <c r="AK4" s="6" t="s">
        <v>97</v>
      </c>
      <c r="AL4" s="6" t="s">
        <v>98</v>
      </c>
      <c r="AM4" s="6" t="s">
        <v>99</v>
      </c>
      <c r="AN4" s="6" t="s">
        <v>100</v>
      </c>
      <c r="AO4" s="6" t="s">
        <v>101</v>
      </c>
      <c r="AP4" s="6" t="s">
        <v>102</v>
      </c>
      <c r="AQ4" s="7" t="s">
        <v>103</v>
      </c>
      <c r="AR4" s="7" t="s">
        <v>104</v>
      </c>
      <c r="AS4" s="7" t="s">
        <v>105</v>
      </c>
      <c r="AT4" s="8" t="s">
        <v>106</v>
      </c>
      <c r="AU4" s="8" t="s">
        <v>107</v>
      </c>
      <c r="AV4" s="8" t="s">
        <v>108</v>
      </c>
      <c r="AW4" s="8" t="s">
        <v>109</v>
      </c>
      <c r="AX4" s="8" t="s">
        <v>110</v>
      </c>
      <c r="AY4" s="8" t="s">
        <v>111</v>
      </c>
      <c r="AZ4" s="8" t="s">
        <v>112</v>
      </c>
      <c r="BA4" s="8" t="s">
        <v>113</v>
      </c>
      <c r="BB4" s="7" t="s">
        <v>114</v>
      </c>
      <c r="BC4" s="7" t="s">
        <v>115</v>
      </c>
      <c r="BD4" s="7" t="s">
        <v>116</v>
      </c>
      <c r="BE4" s="7" t="s">
        <v>117</v>
      </c>
      <c r="BF4" s="7" t="s">
        <v>119</v>
      </c>
      <c r="BG4" s="7" t="s">
        <v>118</v>
      </c>
      <c r="BH4" s="7" t="s">
        <v>122</v>
      </c>
      <c r="BI4" s="7" t="s">
        <v>123</v>
      </c>
      <c r="BJ4" s="7" t="s">
        <v>125</v>
      </c>
      <c r="BK4" s="7" t="s">
        <v>124</v>
      </c>
      <c r="BL4" s="56" t="s">
        <v>126</v>
      </c>
      <c r="BM4" s="56" t="s">
        <v>127</v>
      </c>
    </row>
    <row r="5" spans="2:65" x14ac:dyDescent="0.35">
      <c r="B5" t="s">
        <v>128</v>
      </c>
      <c r="C5" t="s">
        <v>128</v>
      </c>
      <c r="D5" s="15" t="s">
        <v>770</v>
      </c>
      <c r="E5" s="15" t="s">
        <v>771</v>
      </c>
      <c r="F5" s="15">
        <v>20</v>
      </c>
      <c r="G5" s="15">
        <v>36.799999999999997</v>
      </c>
      <c r="H5" s="15" t="s">
        <v>156</v>
      </c>
      <c r="I5" s="15" t="s">
        <v>772</v>
      </c>
      <c r="J5" s="15" t="s">
        <v>158</v>
      </c>
      <c r="K5" s="15" t="s">
        <v>134</v>
      </c>
      <c r="L5" s="15" t="s">
        <v>159</v>
      </c>
      <c r="M5" s="16">
        <v>32842</v>
      </c>
      <c r="N5" s="17" t="s">
        <v>773</v>
      </c>
      <c r="O5" s="18">
        <v>115</v>
      </c>
      <c r="P5" s="19">
        <v>54410</v>
      </c>
      <c r="Q5" s="20">
        <v>148922</v>
      </c>
      <c r="R5" s="21">
        <v>227303</v>
      </c>
      <c r="S5" s="21">
        <v>1750887</v>
      </c>
      <c r="T5" s="21">
        <v>1222274</v>
      </c>
      <c r="U5" s="21">
        <v>528613</v>
      </c>
      <c r="V5" s="21">
        <v>0.50760419999999995</v>
      </c>
      <c r="W5" s="21">
        <v>277.490296</v>
      </c>
      <c r="X5" s="21">
        <v>102426.174612837</v>
      </c>
      <c r="Y5" s="21">
        <v>2.8991259858574539E-7</v>
      </c>
      <c r="Z5" s="21">
        <v>1.5848555389354083E-4</v>
      </c>
      <c r="AA5" s="21">
        <v>5.8499591699999486E-2</v>
      </c>
      <c r="AB5" s="21">
        <v>8.207477740024979</v>
      </c>
      <c r="AC5" s="21">
        <v>2.3794511994453025E-6</v>
      </c>
      <c r="AD5" s="21">
        <v>1.3007666556967654E-3</v>
      </c>
      <c r="AE5" s="22">
        <v>0.48013409667829582</v>
      </c>
      <c r="AF5" s="23" t="s">
        <v>774</v>
      </c>
      <c r="AG5" s="24" t="s">
        <v>138</v>
      </c>
      <c r="AH5" s="24" t="s">
        <v>775</v>
      </c>
      <c r="AI5" s="24">
        <v>27.7</v>
      </c>
      <c r="AJ5" s="24">
        <v>17.78</v>
      </c>
      <c r="AK5" s="24">
        <v>17.43</v>
      </c>
      <c r="AL5" s="25">
        <v>0.61372665380874669</v>
      </c>
      <c r="AM5" s="36">
        <v>2</v>
      </c>
      <c r="AN5" s="26"/>
      <c r="AO5" s="36">
        <v>4</v>
      </c>
      <c r="AP5" s="26"/>
      <c r="AQ5" s="28">
        <v>46.115068493150687</v>
      </c>
      <c r="AR5" s="28">
        <v>50.11780821917808</v>
      </c>
      <c r="AS5" s="35">
        <v>2</v>
      </c>
      <c r="AT5" s="29" t="s">
        <v>140</v>
      </c>
      <c r="AU5" s="30" t="s">
        <v>176</v>
      </c>
      <c r="AV5" s="30" t="s">
        <v>213</v>
      </c>
      <c r="AW5" s="30" t="s">
        <v>142</v>
      </c>
      <c r="AX5" s="30" t="s">
        <v>143</v>
      </c>
      <c r="AY5" s="35">
        <f t="shared" ref="AY5:AY39" si="0">IF(AX5="No Published Factor",4,IF(AX5&gt;_xlfn.QUARTILE.INC($AX$5:$AX$39,3),1,IF(AX5&gt;_xlfn.QUARTILE.INC($AX$5:$AX$39,2),1,IF(AX5&gt;_xlfn.QUARTILE.INC($AX$5:$AX$39,1),2,3))))</f>
        <v>4</v>
      </c>
      <c r="AZ5" s="30">
        <v>270</v>
      </c>
      <c r="BA5" s="31" t="s">
        <v>776</v>
      </c>
      <c r="BB5" t="s">
        <v>144</v>
      </c>
      <c r="BC5" s="32" t="s">
        <v>145</v>
      </c>
      <c r="BD5" s="35">
        <f t="shared" ref="BD5:BD39" si="1">IF(BB5="In_DAC",4,IF(BB5="DAC_Adjacent",IF(BC5&lt;5,3,2),1))</f>
        <v>4</v>
      </c>
      <c r="BE5" s="33">
        <v>2.6015333113935308</v>
      </c>
      <c r="BF5" s="34">
        <v>1.5966303339735399</v>
      </c>
      <c r="BG5" s="35">
        <f t="shared" ref="BG5:BG39" si="2">IF(BF5="Not Available",2.5,IF(BF5&gt;_xlfn.QUARTILE.INC($BF$5:$BF$41,3),4,IF(BF5&gt;_xlfn.QUARTILE.INC($BF$5:$BF$41,2),3,IF(BF5&gt;_xlfn.QUARTILE.INC($BF$5:$BF$41,1),2,1))))</f>
        <v>4</v>
      </c>
      <c r="BH5" t="s">
        <v>146</v>
      </c>
      <c r="BI5" t="s">
        <v>147</v>
      </c>
      <c r="BJ5" s="35">
        <f>IFERROR(INDEX(DataTab_LCR_Battery_Info!$R$4:$R$9,MATCH(BH5,DataTab_LCR_Battery_Info!$Q$4:$Q$9,0))+INDEX(DataTab_LCR_Battery_Info!$T$4:$T$5,MATCH(BI5,DataTab_LCR_Battery_Info!$S$4:$S$5,0)),"1.75")</f>
        <v>4</v>
      </c>
      <c r="BK5">
        <f>IF(BJ5=4,4,IF(BJ5&gt;2,3,IF(BJ5&gt;1.3,2,1)))</f>
        <v>4</v>
      </c>
      <c r="BL5">
        <f t="shared" ref="BL5:BL39" si="3">((AO5+AS5)/8*0.25+AY5/4*0.25+SUM(BD5,BG5,BJ5)/12*0.5)*100</f>
        <v>93.75</v>
      </c>
      <c r="BM5">
        <f>IF(OR(AS5=1,AY5=1),1,0)</f>
        <v>0</v>
      </c>
    </row>
    <row r="6" spans="2:65" x14ac:dyDescent="0.35">
      <c r="B6" t="s">
        <v>128</v>
      </c>
      <c r="C6" t="s">
        <v>128</v>
      </c>
      <c r="D6" s="15" t="s">
        <v>777</v>
      </c>
      <c r="E6" s="15" t="s">
        <v>778</v>
      </c>
      <c r="F6" s="15">
        <v>11.2</v>
      </c>
      <c r="G6" s="15">
        <v>11.2</v>
      </c>
      <c r="H6" s="15" t="s">
        <v>156</v>
      </c>
      <c r="I6" s="15" t="s">
        <v>779</v>
      </c>
      <c r="J6" s="15" t="s">
        <v>133</v>
      </c>
      <c r="K6" s="15" t="s">
        <v>134</v>
      </c>
      <c r="L6" s="15" t="s">
        <v>159</v>
      </c>
      <c r="M6" s="16">
        <v>34608</v>
      </c>
      <c r="N6" s="17" t="s">
        <v>217</v>
      </c>
      <c r="O6" s="18">
        <v>115</v>
      </c>
      <c r="P6" s="19">
        <v>52076</v>
      </c>
      <c r="Q6" s="20">
        <v>79176</v>
      </c>
      <c r="R6" s="21">
        <v>10535</v>
      </c>
      <c r="S6" s="21">
        <v>982409</v>
      </c>
      <c r="T6" s="21">
        <v>947296</v>
      </c>
      <c r="U6" s="21">
        <v>35113</v>
      </c>
      <c r="V6" s="21">
        <v>0.28475610000000001</v>
      </c>
      <c r="W6" s="21">
        <v>155.66666799999999</v>
      </c>
      <c r="X6" s="21">
        <v>57470.5253824053</v>
      </c>
      <c r="Y6" s="21">
        <v>2.8985493821819631E-7</v>
      </c>
      <c r="Z6" s="21">
        <v>1.5845403289261396E-4</v>
      </c>
      <c r="AA6" s="21">
        <v>5.8499591699999999E-2</v>
      </c>
      <c r="AB6" s="21">
        <v>11.964433666767707</v>
      </c>
      <c r="AC6" s="21">
        <v>3.4679501812966615E-6</v>
      </c>
      <c r="AD6" s="21">
        <v>1.8958127657755083E-3</v>
      </c>
      <c r="AE6" s="22">
        <v>0.6999144844276447</v>
      </c>
      <c r="AF6" s="23" t="s">
        <v>774</v>
      </c>
      <c r="AG6" s="24" t="s">
        <v>138</v>
      </c>
      <c r="AH6" s="24" t="s">
        <v>778</v>
      </c>
      <c r="AI6" s="24">
        <v>12</v>
      </c>
      <c r="AJ6" s="24">
        <v>2.08</v>
      </c>
      <c r="AK6" s="24">
        <v>2.13</v>
      </c>
      <c r="AL6" s="25">
        <v>0.75319634703196348</v>
      </c>
      <c r="AM6" s="36">
        <v>4</v>
      </c>
      <c r="AN6" s="26"/>
      <c r="AO6" s="36">
        <v>4</v>
      </c>
      <c r="AP6" s="26"/>
      <c r="AQ6" s="28">
        <v>41.276712328767125</v>
      </c>
      <c r="AR6" s="28">
        <v>45.279452054794518</v>
      </c>
      <c r="AS6" s="35">
        <v>2</v>
      </c>
      <c r="AT6" s="29" t="s">
        <v>142</v>
      </c>
      <c r="AU6" s="30" t="s">
        <v>163</v>
      </c>
      <c r="AV6" s="30" t="s">
        <v>163</v>
      </c>
      <c r="AW6" s="30" t="s">
        <v>142</v>
      </c>
      <c r="AX6" s="30" t="s">
        <v>143</v>
      </c>
      <c r="AY6" s="35">
        <f t="shared" si="0"/>
        <v>4</v>
      </c>
      <c r="AZ6" s="30" t="s">
        <v>780</v>
      </c>
      <c r="BA6" s="31" t="s">
        <v>776</v>
      </c>
      <c r="BB6" t="s">
        <v>144</v>
      </c>
      <c r="BC6" s="32" t="s">
        <v>145</v>
      </c>
      <c r="BD6" s="35">
        <f t="shared" si="1"/>
        <v>4</v>
      </c>
      <c r="BE6" s="33">
        <v>3.7916255315510168</v>
      </c>
      <c r="BF6" s="34">
        <v>2.8558384996773527</v>
      </c>
      <c r="BG6" s="35">
        <f t="shared" si="2"/>
        <v>4</v>
      </c>
      <c r="BH6" t="s">
        <v>146</v>
      </c>
      <c r="BI6" t="s">
        <v>147</v>
      </c>
      <c r="BJ6" s="35">
        <f>IFERROR(INDEX(DataTab_LCR_Battery_Info!$R$4:$R$9,MATCH(BH6,DataTab_LCR_Battery_Info!$Q$4:$Q$9,0))+INDEX(DataTab_LCR_Battery_Info!$T$4:$T$5,MATCH(BI6,DataTab_LCR_Battery_Info!$S$4:$S$5,0)),"1.75")</f>
        <v>4</v>
      </c>
      <c r="BK6">
        <f t="shared" ref="BK6:BK39" si="4">IF(BJ6=4,4,IF(BJ6&gt;2,3,IF(BJ6&gt;1.3,2,1)))</f>
        <v>4</v>
      </c>
      <c r="BL6">
        <f t="shared" si="3"/>
        <v>93.75</v>
      </c>
      <c r="BM6">
        <f t="shared" ref="BM6:BM39" si="5">IF(OR(AS6=1,AY6=1),1,0)</f>
        <v>0</v>
      </c>
    </row>
    <row r="7" spans="2:65" x14ac:dyDescent="0.35">
      <c r="B7" t="s">
        <v>128</v>
      </c>
      <c r="C7" t="s">
        <v>128</v>
      </c>
      <c r="D7" s="15" t="s">
        <v>781</v>
      </c>
      <c r="E7" s="15" t="s">
        <v>782</v>
      </c>
      <c r="F7" s="15">
        <v>24.3</v>
      </c>
      <c r="G7" s="15">
        <v>24.3</v>
      </c>
      <c r="H7" s="15" t="s">
        <v>156</v>
      </c>
      <c r="I7" s="15" t="s">
        <v>520</v>
      </c>
      <c r="J7" s="15" t="s">
        <v>158</v>
      </c>
      <c r="K7" s="15" t="s">
        <v>134</v>
      </c>
      <c r="L7" s="15" t="s">
        <v>159</v>
      </c>
      <c r="M7" s="16">
        <v>30239</v>
      </c>
      <c r="N7" s="17" t="s">
        <v>217</v>
      </c>
      <c r="O7" s="18">
        <v>115</v>
      </c>
      <c r="P7" s="19">
        <v>52081</v>
      </c>
      <c r="Q7" s="20">
        <v>44634</v>
      </c>
      <c r="R7" s="21">
        <v>382541</v>
      </c>
      <c r="S7" s="21">
        <v>654763</v>
      </c>
      <c r="T7" s="21">
        <v>188250</v>
      </c>
      <c r="U7" s="21">
        <v>466513</v>
      </c>
      <c r="V7" s="21">
        <v>0.19070790000000001</v>
      </c>
      <c r="W7" s="21">
        <v>104.253652</v>
      </c>
      <c r="X7" s="21">
        <v>38303.368160267099</v>
      </c>
      <c r="Y7" s="21">
        <v>2.9126248734274849E-7</v>
      </c>
      <c r="Z7" s="21">
        <v>1.5922349308070249E-4</v>
      </c>
      <c r="AA7" s="21">
        <v>5.8499591699999999E-2</v>
      </c>
      <c r="AB7" s="21">
        <v>4.2176367791369804</v>
      </c>
      <c r="AC7" s="21">
        <v>1.2284393789996953E-6</v>
      </c>
      <c r="AD7" s="21">
        <v>6.7154686051983331E-4</v>
      </c>
      <c r="AE7" s="22">
        <v>0.24673002951841644</v>
      </c>
      <c r="AF7" s="23" t="s">
        <v>774</v>
      </c>
      <c r="AG7" s="24" t="s">
        <v>138</v>
      </c>
      <c r="AH7" s="24" t="s">
        <v>783</v>
      </c>
      <c r="AI7" s="24">
        <v>6.8</v>
      </c>
      <c r="AJ7" s="24">
        <v>2.91</v>
      </c>
      <c r="AK7" s="24">
        <v>2.85</v>
      </c>
      <c r="AL7" s="25">
        <v>0.74929492344883164</v>
      </c>
      <c r="AM7" s="36">
        <v>3</v>
      </c>
      <c r="AN7" s="26"/>
      <c r="AO7" s="36">
        <v>4</v>
      </c>
      <c r="AP7" s="26"/>
      <c r="AQ7" s="28">
        <v>53.246575342465754</v>
      </c>
      <c r="AR7" s="28">
        <v>57.249315068493154</v>
      </c>
      <c r="AS7" s="35">
        <v>4</v>
      </c>
      <c r="AT7" s="29" t="s">
        <v>142</v>
      </c>
      <c r="AU7" s="30" t="s">
        <v>163</v>
      </c>
      <c r="AV7" s="30" t="s">
        <v>163</v>
      </c>
      <c r="AW7" s="30" t="s">
        <v>142</v>
      </c>
      <c r="AX7" s="30" t="s">
        <v>143</v>
      </c>
      <c r="AY7" s="35">
        <f t="shared" si="0"/>
        <v>4</v>
      </c>
      <c r="AZ7" s="30" t="s">
        <v>780</v>
      </c>
      <c r="BA7" s="31" t="s">
        <v>776</v>
      </c>
      <c r="BB7" t="s">
        <v>144</v>
      </c>
      <c r="BC7" s="32" t="s">
        <v>145</v>
      </c>
      <c r="BD7" s="35">
        <f t="shared" si="1"/>
        <v>4</v>
      </c>
      <c r="BE7" s="33">
        <v>1.3430937210396667</v>
      </c>
      <c r="BF7" s="34">
        <v>1.0063733068910234</v>
      </c>
      <c r="BG7" s="35">
        <f t="shared" si="2"/>
        <v>2</v>
      </c>
      <c r="BH7" t="s">
        <v>146</v>
      </c>
      <c r="BI7" t="s">
        <v>147</v>
      </c>
      <c r="BJ7" s="35">
        <f>IFERROR(INDEX(DataTab_LCR_Battery_Info!$R$4:$R$9,MATCH(BH7,DataTab_LCR_Battery_Info!$Q$4:$Q$9,0))+INDEX(DataTab_LCR_Battery_Info!$T$4:$T$5,MATCH(BI7,DataTab_LCR_Battery_Info!$S$4:$S$5,0)),"1.75")</f>
        <v>4</v>
      </c>
      <c r="BK7">
        <f t="shared" si="4"/>
        <v>4</v>
      </c>
      <c r="BL7">
        <f t="shared" si="3"/>
        <v>91.666666666666671</v>
      </c>
      <c r="BM7">
        <f t="shared" si="5"/>
        <v>0</v>
      </c>
    </row>
    <row r="8" spans="2:65" x14ac:dyDescent="0.35">
      <c r="B8" t="s">
        <v>128</v>
      </c>
      <c r="C8" t="s">
        <v>128</v>
      </c>
      <c r="D8" s="15" t="s">
        <v>784</v>
      </c>
      <c r="E8" s="15" t="s">
        <v>785</v>
      </c>
      <c r="F8" s="15">
        <v>124.87</v>
      </c>
      <c r="G8" s="15">
        <v>170.7</v>
      </c>
      <c r="H8" s="15" t="s">
        <v>131</v>
      </c>
      <c r="I8" s="15" t="s">
        <v>786</v>
      </c>
      <c r="J8" s="15"/>
      <c r="K8" s="15" t="s">
        <v>582</v>
      </c>
      <c r="L8" s="15" t="s">
        <v>135</v>
      </c>
      <c r="M8" s="16">
        <v>32140</v>
      </c>
      <c r="N8" s="17" t="s">
        <v>787</v>
      </c>
      <c r="O8" s="18">
        <v>230</v>
      </c>
      <c r="P8" s="19">
        <v>10213</v>
      </c>
      <c r="Q8" s="20">
        <v>1265325</v>
      </c>
      <c r="R8" s="21">
        <v>344636</v>
      </c>
      <c r="S8" s="21">
        <v>15508088</v>
      </c>
      <c r="T8" s="21">
        <v>14359306</v>
      </c>
      <c r="U8" s="21">
        <v>1148782</v>
      </c>
      <c r="V8" s="21">
        <v>4.5611553000000002</v>
      </c>
      <c r="W8" s="21">
        <v>1984.937831258</v>
      </c>
      <c r="X8" s="21">
        <v>852984.12606667494</v>
      </c>
      <c r="Y8" s="21">
        <v>2.9411461296840719E-7</v>
      </c>
      <c r="Z8" s="21">
        <v>1.2799371729500117E-4</v>
      </c>
      <c r="AA8" s="21">
        <v>5.5002533263073757E-2</v>
      </c>
      <c r="AB8" s="21">
        <v>11.348314464663229</v>
      </c>
      <c r="AC8" s="21">
        <v>3.3377051166182025E-6</v>
      </c>
      <c r="AD8" s="21">
        <v>1.4525129533648779E-3</v>
      </c>
      <c r="AE8" s="22">
        <v>0.62418604382246035</v>
      </c>
      <c r="AF8" s="23" t="s">
        <v>774</v>
      </c>
      <c r="AG8" s="24" t="s">
        <v>209</v>
      </c>
      <c r="AH8" s="24" t="s">
        <v>788</v>
      </c>
      <c r="AI8" s="24">
        <v>180.09999999999997</v>
      </c>
      <c r="AJ8" s="24">
        <v>7.54</v>
      </c>
      <c r="AK8" s="24">
        <v>9.7799999999999994</v>
      </c>
      <c r="AL8" s="25">
        <v>0.8020182851231813</v>
      </c>
      <c r="AM8" s="36">
        <v>4</v>
      </c>
      <c r="AN8" s="26"/>
      <c r="AO8" s="36">
        <v>2</v>
      </c>
      <c r="AP8" s="26"/>
      <c r="AQ8" s="28">
        <v>48.038356164383565</v>
      </c>
      <c r="AR8" s="28">
        <v>52.041095890410958</v>
      </c>
      <c r="AS8" s="35">
        <v>3</v>
      </c>
      <c r="AT8" s="29" t="s">
        <v>140</v>
      </c>
      <c r="AU8" s="30" t="s">
        <v>193</v>
      </c>
      <c r="AV8" s="30" t="s">
        <v>452</v>
      </c>
      <c r="AW8" s="30" t="s">
        <v>142</v>
      </c>
      <c r="AX8" s="30" t="s">
        <v>143</v>
      </c>
      <c r="AY8" s="35">
        <f t="shared" si="0"/>
        <v>4</v>
      </c>
      <c r="AZ8" s="30">
        <v>1141</v>
      </c>
      <c r="BA8" s="31" t="s">
        <v>776</v>
      </c>
      <c r="BB8" t="s">
        <v>144</v>
      </c>
      <c r="BC8" s="32" t="s">
        <v>145</v>
      </c>
      <c r="BD8" s="35">
        <f t="shared" si="1"/>
        <v>4</v>
      </c>
      <c r="BE8" s="33">
        <v>2.9050259067297559</v>
      </c>
      <c r="BF8" s="34">
        <v>2.3298838959538135</v>
      </c>
      <c r="BG8" s="35">
        <f t="shared" si="2"/>
        <v>4</v>
      </c>
      <c r="BH8" t="s">
        <v>146</v>
      </c>
      <c r="BI8" t="s">
        <v>147</v>
      </c>
      <c r="BJ8" s="35">
        <f>IFERROR(INDEX(DataTab_LCR_Battery_Info!$R$4:$R$9,MATCH(BH8,DataTab_LCR_Battery_Info!$Q$4:$Q$9,0))+INDEX(DataTab_LCR_Battery_Info!$T$4:$T$5,MATCH(BI8,DataTab_LCR_Battery_Info!$S$4:$S$5,0)),"1.75")</f>
        <v>4</v>
      </c>
      <c r="BK8">
        <f t="shared" si="4"/>
        <v>4</v>
      </c>
      <c r="BL8">
        <f t="shared" si="3"/>
        <v>90.625</v>
      </c>
      <c r="BM8">
        <f t="shared" si="5"/>
        <v>0</v>
      </c>
    </row>
    <row r="9" spans="2:65" x14ac:dyDescent="0.35">
      <c r="B9" t="s">
        <v>128</v>
      </c>
      <c r="C9" t="s">
        <v>128</v>
      </c>
      <c r="D9" s="15" t="s">
        <v>789</v>
      </c>
      <c r="E9" s="15" t="s">
        <v>790</v>
      </c>
      <c r="F9" s="15">
        <v>38</v>
      </c>
      <c r="G9" s="15">
        <v>38</v>
      </c>
      <c r="H9" s="15" t="s">
        <v>156</v>
      </c>
      <c r="I9" s="15" t="s">
        <v>791</v>
      </c>
      <c r="J9" s="15" t="s">
        <v>133</v>
      </c>
      <c r="K9" s="15" t="s">
        <v>134</v>
      </c>
      <c r="L9" s="15" t="s">
        <v>159</v>
      </c>
      <c r="M9" s="16">
        <v>31413</v>
      </c>
      <c r="N9" s="17" t="s">
        <v>229</v>
      </c>
      <c r="O9" s="18">
        <v>115</v>
      </c>
      <c r="P9" s="19">
        <v>50170</v>
      </c>
      <c r="Q9" s="20">
        <v>293027</v>
      </c>
      <c r="R9" s="21">
        <v>1660686</v>
      </c>
      <c r="S9" s="21">
        <v>3889501</v>
      </c>
      <c r="T9" s="21">
        <v>1482708</v>
      </c>
      <c r="U9" s="21">
        <v>2406793</v>
      </c>
      <c r="V9" s="21">
        <v>1.1277648</v>
      </c>
      <c r="W9" s="21">
        <v>616.51142400000003</v>
      </c>
      <c r="X9" s="21">
        <v>227534.22041674101</v>
      </c>
      <c r="Y9" s="21">
        <v>2.8995102456587617E-7</v>
      </c>
      <c r="Z9" s="21">
        <v>1.5850656009601234E-4</v>
      </c>
      <c r="AA9" s="21">
        <v>5.8499591699999826E-2</v>
      </c>
      <c r="AB9" s="21">
        <v>5.0599705829155672</v>
      </c>
      <c r="AC9" s="21">
        <v>1.4671436547895625E-6</v>
      </c>
      <c r="AD9" s="21">
        <v>8.0203853128496094E-4</v>
      </c>
      <c r="AE9" s="22">
        <v>0.29600621311457082</v>
      </c>
      <c r="AF9" s="23" t="s">
        <v>774</v>
      </c>
      <c r="AG9" s="24" t="s">
        <v>138</v>
      </c>
      <c r="AH9" s="24" t="s">
        <v>792</v>
      </c>
      <c r="AI9" s="24">
        <v>38.700000000000003</v>
      </c>
      <c r="AJ9" s="24">
        <v>34.03</v>
      </c>
      <c r="AK9" s="24">
        <v>34.36</v>
      </c>
      <c r="AL9" s="25">
        <v>0.8643558340117754</v>
      </c>
      <c r="AM9" s="36">
        <v>4</v>
      </c>
      <c r="AN9" s="26"/>
      <c r="AO9" s="36">
        <v>2</v>
      </c>
      <c r="AP9" s="26"/>
      <c r="AQ9" s="28">
        <v>50.030136986301372</v>
      </c>
      <c r="AR9" s="28">
        <v>54.032876712328765</v>
      </c>
      <c r="AS9" s="35">
        <v>4</v>
      </c>
      <c r="AT9" s="29" t="s">
        <v>142</v>
      </c>
      <c r="AU9" s="30" t="s">
        <v>163</v>
      </c>
      <c r="AV9" s="30" t="s">
        <v>163</v>
      </c>
      <c r="AW9" s="30" t="s">
        <v>142</v>
      </c>
      <c r="AX9" s="30" t="s">
        <v>143</v>
      </c>
      <c r="AY9" s="35">
        <f t="shared" si="0"/>
        <v>4</v>
      </c>
      <c r="AZ9" s="30" t="s">
        <v>780</v>
      </c>
      <c r="BA9" s="31" t="s">
        <v>776</v>
      </c>
      <c r="BB9" t="s">
        <v>171</v>
      </c>
      <c r="BC9" s="32">
        <v>2.5234246892519998</v>
      </c>
      <c r="BD9" s="35">
        <f t="shared" si="1"/>
        <v>3</v>
      </c>
      <c r="BE9" s="33">
        <v>1.6040770625699219</v>
      </c>
      <c r="BF9" s="34">
        <v>1.3864933672367836</v>
      </c>
      <c r="BG9" s="35">
        <f t="shared" si="2"/>
        <v>4</v>
      </c>
      <c r="BH9" t="s">
        <v>146</v>
      </c>
      <c r="BI9" t="s">
        <v>147</v>
      </c>
      <c r="BJ9" s="35">
        <f>IFERROR(INDEX(DataTab_LCR_Battery_Info!$R$4:$R$9,MATCH(BH9,DataTab_LCR_Battery_Info!$Q$4:$Q$9,0))+INDEX(DataTab_LCR_Battery_Info!$T$4:$T$5,MATCH(BI9,DataTab_LCR_Battery_Info!$S$4:$S$5,0)),"1.75")</f>
        <v>4</v>
      </c>
      <c r="BK9">
        <f t="shared" si="4"/>
        <v>4</v>
      </c>
      <c r="BL9">
        <f t="shared" si="3"/>
        <v>89.583333333333329</v>
      </c>
      <c r="BM9">
        <f t="shared" si="5"/>
        <v>0</v>
      </c>
    </row>
    <row r="10" spans="2:65" x14ac:dyDescent="0.35">
      <c r="B10" t="s">
        <v>128</v>
      </c>
      <c r="C10" t="s">
        <v>128</v>
      </c>
      <c r="D10" s="15" t="s">
        <v>793</v>
      </c>
      <c r="E10" s="15" t="s">
        <v>794</v>
      </c>
      <c r="F10" s="15">
        <v>17</v>
      </c>
      <c r="G10" s="15">
        <v>17</v>
      </c>
      <c r="H10" s="15" t="s">
        <v>156</v>
      </c>
      <c r="I10" s="15" t="s">
        <v>791</v>
      </c>
      <c r="J10" s="15" t="s">
        <v>133</v>
      </c>
      <c r="K10" s="15" t="s">
        <v>134</v>
      </c>
      <c r="L10" s="15" t="s">
        <v>159</v>
      </c>
      <c r="M10" s="16">
        <v>31413</v>
      </c>
      <c r="N10" s="17" t="s">
        <v>229</v>
      </c>
      <c r="O10" s="18">
        <v>115</v>
      </c>
      <c r="P10" s="19">
        <v>50170</v>
      </c>
      <c r="Q10" s="20">
        <v>293027</v>
      </c>
      <c r="R10" s="21">
        <v>1660686</v>
      </c>
      <c r="S10" s="21">
        <v>3889501</v>
      </c>
      <c r="T10" s="21">
        <v>1482708</v>
      </c>
      <c r="U10" s="21">
        <v>2406793</v>
      </c>
      <c r="V10" s="21">
        <v>1.1277648</v>
      </c>
      <c r="W10" s="21">
        <v>616.51142400000003</v>
      </c>
      <c r="X10" s="21">
        <v>227534.22041674101</v>
      </c>
      <c r="Y10" s="21">
        <v>2.8995102456587617E-7</v>
      </c>
      <c r="Z10" s="21">
        <v>1.5850656009601234E-4</v>
      </c>
      <c r="AA10" s="21">
        <v>5.8499591699999826E-2</v>
      </c>
      <c r="AB10" s="21">
        <v>5.0599705829155672</v>
      </c>
      <c r="AC10" s="21">
        <v>1.4671436547895625E-6</v>
      </c>
      <c r="AD10" s="21">
        <v>8.0203853128496094E-4</v>
      </c>
      <c r="AE10" s="22">
        <v>0.29600621311457082</v>
      </c>
      <c r="AF10" s="23" t="s">
        <v>774</v>
      </c>
      <c r="AG10" s="24" t="s">
        <v>138</v>
      </c>
      <c r="AH10" s="24" t="s">
        <v>792</v>
      </c>
      <c r="AI10" s="24">
        <v>38.700000000000003</v>
      </c>
      <c r="AJ10" s="24">
        <v>34.03</v>
      </c>
      <c r="AK10" s="24">
        <v>34.36</v>
      </c>
      <c r="AL10" s="25">
        <v>0.8643558340117754</v>
      </c>
      <c r="AM10" s="36">
        <v>4</v>
      </c>
      <c r="AN10" s="26"/>
      <c r="AO10" s="36">
        <v>2</v>
      </c>
      <c r="AP10" s="26"/>
      <c r="AQ10" s="28">
        <v>50.030136986301372</v>
      </c>
      <c r="AR10" s="28">
        <v>54.032876712328765</v>
      </c>
      <c r="AS10" s="35">
        <v>4</v>
      </c>
      <c r="AT10" s="29" t="s">
        <v>142</v>
      </c>
      <c r="AU10" s="30" t="s">
        <v>163</v>
      </c>
      <c r="AV10" s="30" t="s">
        <v>163</v>
      </c>
      <c r="AW10" s="30" t="s">
        <v>142</v>
      </c>
      <c r="AX10" s="30" t="s">
        <v>143</v>
      </c>
      <c r="AY10" s="35">
        <f t="shared" si="0"/>
        <v>4</v>
      </c>
      <c r="AZ10" s="30" t="s">
        <v>780</v>
      </c>
      <c r="BA10" s="31" t="s">
        <v>776</v>
      </c>
      <c r="BB10" t="s">
        <v>171</v>
      </c>
      <c r="BC10" s="32">
        <v>2.5234246892519998</v>
      </c>
      <c r="BD10" s="35">
        <f t="shared" si="1"/>
        <v>3</v>
      </c>
      <c r="BE10" s="33">
        <v>1.6040770625699219</v>
      </c>
      <c r="BF10" s="34">
        <v>1.3864933672367836</v>
      </c>
      <c r="BG10" s="35">
        <f t="shared" si="2"/>
        <v>4</v>
      </c>
      <c r="BH10" t="s">
        <v>146</v>
      </c>
      <c r="BI10" t="s">
        <v>147</v>
      </c>
      <c r="BJ10" s="35">
        <f>IFERROR(INDEX(DataTab_LCR_Battery_Info!$R$4:$R$9,MATCH(BH10,DataTab_LCR_Battery_Info!$Q$4:$Q$9,0))+INDEX(DataTab_LCR_Battery_Info!$T$4:$T$5,MATCH(BI10,DataTab_LCR_Battery_Info!$S$4:$S$5,0)),"1.75")</f>
        <v>4</v>
      </c>
      <c r="BK10">
        <f t="shared" si="4"/>
        <v>4</v>
      </c>
      <c r="BL10">
        <f t="shared" si="3"/>
        <v>89.583333333333329</v>
      </c>
      <c r="BM10">
        <f t="shared" si="5"/>
        <v>0</v>
      </c>
    </row>
    <row r="11" spans="2:65" x14ac:dyDescent="0.35">
      <c r="B11" t="s">
        <v>128</v>
      </c>
      <c r="C11" t="s">
        <v>128</v>
      </c>
      <c r="D11" s="15" t="s">
        <v>795</v>
      </c>
      <c r="E11" s="15" t="s">
        <v>796</v>
      </c>
      <c r="F11" s="15">
        <v>7</v>
      </c>
      <c r="G11" s="15">
        <v>7</v>
      </c>
      <c r="H11" s="15" t="s">
        <v>156</v>
      </c>
      <c r="I11" s="15" t="s">
        <v>378</v>
      </c>
      <c r="J11" s="15" t="s">
        <v>133</v>
      </c>
      <c r="K11" s="15" t="s">
        <v>134</v>
      </c>
      <c r="L11" s="15" t="s">
        <v>167</v>
      </c>
      <c r="M11" s="16">
        <v>29587</v>
      </c>
      <c r="N11" s="17" t="s">
        <v>346</v>
      </c>
      <c r="O11" s="18">
        <v>115</v>
      </c>
      <c r="P11" s="19">
        <v>7232</v>
      </c>
      <c r="Q11" s="20">
        <v>45419</v>
      </c>
      <c r="R11" s="21">
        <v>61225</v>
      </c>
      <c r="S11" s="21">
        <v>737492</v>
      </c>
      <c r="T11" s="21">
        <v>533409</v>
      </c>
      <c r="U11" s="21">
        <v>204083</v>
      </c>
      <c r="V11" s="21">
        <v>0.2141796</v>
      </c>
      <c r="W11" s="21">
        <v>117.08484799999999</v>
      </c>
      <c r="X11" s="21">
        <v>43142.980882016403</v>
      </c>
      <c r="Y11" s="21">
        <v>2.9041616722622074E-7</v>
      </c>
      <c r="Z11" s="21">
        <v>1.5876083808366733E-4</v>
      </c>
      <c r="AA11" s="21">
        <v>5.8499591700000006E-2</v>
      </c>
      <c r="AB11" s="21">
        <v>11.744181950285123</v>
      </c>
      <c r="AC11" s="21">
        <v>3.4107003092091676E-6</v>
      </c>
      <c r="AD11" s="21">
        <v>1.8645161690343448E-3</v>
      </c>
      <c r="AE11" s="22">
        <v>0.68702984894218944</v>
      </c>
      <c r="AF11" s="23" t="s">
        <v>774</v>
      </c>
      <c r="AG11" s="24" t="s">
        <v>138</v>
      </c>
      <c r="AH11" s="24" t="s">
        <v>797</v>
      </c>
      <c r="AI11" s="24">
        <v>7.8</v>
      </c>
      <c r="AJ11" s="24">
        <v>6</v>
      </c>
      <c r="AK11" s="24">
        <v>6</v>
      </c>
      <c r="AL11" s="25">
        <v>0.66472017328181709</v>
      </c>
      <c r="AM11" s="36">
        <v>3</v>
      </c>
      <c r="AN11" s="26"/>
      <c r="AO11" s="36">
        <v>4</v>
      </c>
      <c r="AP11" s="26"/>
      <c r="AQ11" s="28">
        <v>55.032876712328765</v>
      </c>
      <c r="AR11" s="28">
        <v>59.035616438356165</v>
      </c>
      <c r="AS11" s="35">
        <v>4</v>
      </c>
      <c r="AT11" s="29" t="s">
        <v>140</v>
      </c>
      <c r="AU11" s="30" t="s">
        <v>310</v>
      </c>
      <c r="AV11" s="30" t="s">
        <v>332</v>
      </c>
      <c r="AW11" s="30" t="s">
        <v>142</v>
      </c>
      <c r="AX11" s="30" t="s">
        <v>143</v>
      </c>
      <c r="AY11" s="35">
        <f t="shared" si="0"/>
        <v>4</v>
      </c>
      <c r="AZ11" s="30">
        <v>2220</v>
      </c>
      <c r="BA11" s="31" t="s">
        <v>776</v>
      </c>
      <c r="BB11" t="s">
        <v>144</v>
      </c>
      <c r="BC11" s="32" t="s">
        <v>145</v>
      </c>
      <c r="BD11" s="35">
        <f t="shared" si="1"/>
        <v>4</v>
      </c>
      <c r="BE11" s="33">
        <v>3.7290323380686896</v>
      </c>
      <c r="BF11" s="34">
        <v>2.4787630219345189</v>
      </c>
      <c r="BG11" s="35">
        <f t="shared" si="2"/>
        <v>4</v>
      </c>
      <c r="BH11" t="s">
        <v>312</v>
      </c>
      <c r="BI11" t="s">
        <v>313</v>
      </c>
      <c r="BJ11" s="35">
        <f>IFERROR(INDEX(DataTab_LCR_Battery_Info!$R$4:$R$9,MATCH(BH11,DataTab_LCR_Battery_Info!$Q$4:$Q$9,0))+INDEX(DataTab_LCR_Battery_Info!$T$4:$T$5,MATCH(BI11,DataTab_LCR_Battery_Info!$S$4:$S$5,0)),"1.75")</f>
        <v>1.25</v>
      </c>
      <c r="BK11">
        <f t="shared" si="4"/>
        <v>1</v>
      </c>
      <c r="BL11">
        <f t="shared" si="3"/>
        <v>88.541666666666671</v>
      </c>
      <c r="BM11">
        <f t="shared" si="5"/>
        <v>0</v>
      </c>
    </row>
    <row r="12" spans="2:65" x14ac:dyDescent="0.35">
      <c r="B12" t="s">
        <v>128</v>
      </c>
      <c r="C12" t="s">
        <v>128</v>
      </c>
      <c r="D12" s="15" t="s">
        <v>798</v>
      </c>
      <c r="E12" s="15" t="s">
        <v>799</v>
      </c>
      <c r="F12" s="15">
        <v>11.5</v>
      </c>
      <c r="G12" s="15">
        <v>11.5</v>
      </c>
      <c r="H12" s="15" t="s">
        <v>156</v>
      </c>
      <c r="I12" s="15" t="s">
        <v>520</v>
      </c>
      <c r="J12" s="15" t="s">
        <v>158</v>
      </c>
      <c r="K12" s="15" t="s">
        <v>134</v>
      </c>
      <c r="L12" s="15" t="s">
        <v>159</v>
      </c>
      <c r="M12" s="16">
        <v>30158</v>
      </c>
      <c r="N12" s="17" t="s">
        <v>229</v>
      </c>
      <c r="O12" s="18">
        <v>115</v>
      </c>
      <c r="P12" s="19">
        <v>52085</v>
      </c>
      <c r="Q12" s="20">
        <v>77245</v>
      </c>
      <c r="R12" s="21">
        <v>748640</v>
      </c>
      <c r="S12" s="21">
        <v>1197853</v>
      </c>
      <c r="T12" s="21">
        <v>327341</v>
      </c>
      <c r="U12" s="21">
        <v>870512</v>
      </c>
      <c r="V12" s="21">
        <v>0.34956809999999999</v>
      </c>
      <c r="W12" s="21">
        <v>191.097228</v>
      </c>
      <c r="X12" s="21">
        <v>70073.911416620103</v>
      </c>
      <c r="Y12" s="21">
        <v>2.9182888050537088E-7</v>
      </c>
      <c r="Z12" s="21">
        <v>1.5953312134293606E-4</v>
      </c>
      <c r="AA12" s="21">
        <v>5.8499591700000006E-2</v>
      </c>
      <c r="AB12" s="21">
        <v>4.2376982328953332</v>
      </c>
      <c r="AC12" s="21">
        <v>1.2366827312254335E-6</v>
      </c>
      <c r="AD12" s="21">
        <v>6.760532264032369E-4</v>
      </c>
      <c r="AE12" s="22">
        <v>0.24790361637218852</v>
      </c>
      <c r="AF12" s="23" t="s">
        <v>774</v>
      </c>
      <c r="AG12" s="24" t="s">
        <v>138</v>
      </c>
      <c r="AH12" s="24" t="s">
        <v>800</v>
      </c>
      <c r="AI12" s="24">
        <v>12.4</v>
      </c>
      <c r="AJ12" s="24">
        <v>1.02</v>
      </c>
      <c r="AK12" s="24">
        <v>1.0900000000000001</v>
      </c>
      <c r="AL12" s="25">
        <v>0.71112277213138897</v>
      </c>
      <c r="AM12" s="36">
        <v>3</v>
      </c>
      <c r="AN12" s="26"/>
      <c r="AO12" s="36">
        <v>3</v>
      </c>
      <c r="AP12" s="26"/>
      <c r="AQ12" s="28">
        <v>53.468493150684928</v>
      </c>
      <c r="AR12" s="28">
        <v>57.471232876712328</v>
      </c>
      <c r="AS12" s="35">
        <v>4</v>
      </c>
      <c r="AT12" s="29" t="s">
        <v>142</v>
      </c>
      <c r="AU12" s="30" t="s">
        <v>163</v>
      </c>
      <c r="AV12" s="30" t="s">
        <v>163</v>
      </c>
      <c r="AW12" s="30" t="s">
        <v>142</v>
      </c>
      <c r="AX12" s="30" t="s">
        <v>143</v>
      </c>
      <c r="AY12" s="35">
        <f t="shared" si="0"/>
        <v>4</v>
      </c>
      <c r="AZ12" s="30" t="s">
        <v>780</v>
      </c>
      <c r="BA12" s="31" t="s">
        <v>776</v>
      </c>
      <c r="BB12" t="s">
        <v>171</v>
      </c>
      <c r="BC12" s="32">
        <v>1.615117112289</v>
      </c>
      <c r="BD12" s="35">
        <f t="shared" si="1"/>
        <v>3</v>
      </c>
      <c r="BE12" s="33">
        <v>1.3521064528064739</v>
      </c>
      <c r="BF12" s="34">
        <v>0.96151368893647882</v>
      </c>
      <c r="BG12" s="35">
        <f t="shared" si="2"/>
        <v>2</v>
      </c>
      <c r="BH12" t="s">
        <v>146</v>
      </c>
      <c r="BI12" t="s">
        <v>147</v>
      </c>
      <c r="BJ12" s="35">
        <f>IFERROR(INDEX(DataTab_LCR_Battery_Info!$R$4:$R$9,MATCH(BH12,DataTab_LCR_Battery_Info!$Q$4:$Q$9,0))+INDEX(DataTab_LCR_Battery_Info!$T$4:$T$5,MATCH(BI12,DataTab_LCR_Battery_Info!$S$4:$S$5,0)),"1.75")</f>
        <v>4</v>
      </c>
      <c r="BK12">
        <f t="shared" si="4"/>
        <v>4</v>
      </c>
      <c r="BL12">
        <f t="shared" si="3"/>
        <v>84.375</v>
      </c>
      <c r="BM12">
        <f t="shared" si="5"/>
        <v>0</v>
      </c>
    </row>
    <row r="13" spans="2:65" x14ac:dyDescent="0.35">
      <c r="B13" t="s">
        <v>128</v>
      </c>
      <c r="C13" t="s">
        <v>128</v>
      </c>
      <c r="D13" s="15" t="s">
        <v>801</v>
      </c>
      <c r="E13" s="15" t="s">
        <v>802</v>
      </c>
      <c r="F13" s="15">
        <v>48.8</v>
      </c>
      <c r="G13" s="15">
        <v>56.2</v>
      </c>
      <c r="H13" s="15" t="s">
        <v>156</v>
      </c>
      <c r="I13" s="15" t="s">
        <v>520</v>
      </c>
      <c r="J13" s="15" t="s">
        <v>133</v>
      </c>
      <c r="K13" s="15" t="s">
        <v>134</v>
      </c>
      <c r="L13" s="15" t="s">
        <v>159</v>
      </c>
      <c r="M13" s="16">
        <v>32307</v>
      </c>
      <c r="N13" s="17" t="s">
        <v>224</v>
      </c>
      <c r="O13" s="18">
        <v>115</v>
      </c>
      <c r="P13" s="19">
        <v>52107</v>
      </c>
      <c r="Q13" s="20">
        <v>212906</v>
      </c>
      <c r="R13" s="21">
        <v>1438083</v>
      </c>
      <c r="S13" s="21">
        <v>2513076</v>
      </c>
      <c r="T13" s="21">
        <v>860107</v>
      </c>
      <c r="U13" s="21">
        <v>1652969</v>
      </c>
      <c r="V13" s="21">
        <v>0.72871830000000004</v>
      </c>
      <c r="W13" s="21">
        <v>398.36600399999998</v>
      </c>
      <c r="X13" s="21">
        <v>147013.91991106901</v>
      </c>
      <c r="Y13" s="21">
        <v>2.8997065747315244E-7</v>
      </c>
      <c r="Z13" s="21">
        <v>1.5851729275198999E-4</v>
      </c>
      <c r="AA13" s="21">
        <v>5.8499591699999923E-2</v>
      </c>
      <c r="AB13" s="21">
        <v>4.0398438747616323</v>
      </c>
      <c r="AC13" s="21">
        <v>1.1714361844535183E-6</v>
      </c>
      <c r="AD13" s="21">
        <v>6.4038511416792331E-4</v>
      </c>
      <c r="AE13" s="22">
        <v>0.23632921720530112</v>
      </c>
      <c r="AF13" s="23" t="s">
        <v>774</v>
      </c>
      <c r="AG13" s="24" t="s">
        <v>138</v>
      </c>
      <c r="AH13" s="24" t="s">
        <v>803</v>
      </c>
      <c r="AI13" s="24">
        <v>48.8</v>
      </c>
      <c r="AJ13" s="24">
        <v>2.58</v>
      </c>
      <c r="AK13" s="24">
        <v>2.34</v>
      </c>
      <c r="AL13" s="25">
        <v>0.49803971105621681</v>
      </c>
      <c r="AM13" s="36">
        <v>2</v>
      </c>
      <c r="AN13" s="26"/>
      <c r="AO13" s="36">
        <v>3</v>
      </c>
      <c r="AP13" s="26"/>
      <c r="AQ13" s="28">
        <v>47.580821917808223</v>
      </c>
      <c r="AR13" s="28">
        <v>51.583561643835615</v>
      </c>
      <c r="AS13" s="35">
        <v>2</v>
      </c>
      <c r="AT13" s="29" t="s">
        <v>140</v>
      </c>
      <c r="AU13" s="30" t="s">
        <v>176</v>
      </c>
      <c r="AV13" s="30" t="s">
        <v>213</v>
      </c>
      <c r="AW13" s="30" t="s">
        <v>142</v>
      </c>
      <c r="AX13" s="30" t="s">
        <v>143</v>
      </c>
      <c r="AY13" s="35">
        <f t="shared" si="0"/>
        <v>4</v>
      </c>
      <c r="AZ13" s="30">
        <v>270</v>
      </c>
      <c r="BA13" s="31" t="s">
        <v>776</v>
      </c>
      <c r="BB13" t="s">
        <v>144</v>
      </c>
      <c r="BC13" s="32" t="s">
        <v>145</v>
      </c>
      <c r="BD13" s="35">
        <f t="shared" si="1"/>
        <v>4</v>
      </c>
      <c r="BE13" s="33">
        <v>1.2807702283358466</v>
      </c>
      <c r="BF13" s="34">
        <v>0.63787443444978986</v>
      </c>
      <c r="BG13" s="35">
        <f t="shared" si="2"/>
        <v>2</v>
      </c>
      <c r="BH13" t="s">
        <v>146</v>
      </c>
      <c r="BI13" t="s">
        <v>147</v>
      </c>
      <c r="BJ13" s="35">
        <f>IFERROR(INDEX(DataTab_LCR_Battery_Info!$R$4:$R$9,MATCH(BH13,DataTab_LCR_Battery_Info!$Q$4:$Q$9,0))+INDEX(DataTab_LCR_Battery_Info!$T$4:$T$5,MATCH(BI13,DataTab_LCR_Battery_Info!$S$4:$S$5,0)),"1.75")</f>
        <v>4</v>
      </c>
      <c r="BK13">
        <f t="shared" si="4"/>
        <v>4</v>
      </c>
      <c r="BL13">
        <f t="shared" si="3"/>
        <v>82.291666666666671</v>
      </c>
      <c r="BM13">
        <f t="shared" si="5"/>
        <v>0</v>
      </c>
    </row>
    <row r="14" spans="2:65" x14ac:dyDescent="0.35">
      <c r="B14" t="s">
        <v>128</v>
      </c>
      <c r="C14" t="s">
        <v>128</v>
      </c>
      <c r="D14" s="15" t="s">
        <v>804</v>
      </c>
      <c r="E14" s="15" t="s">
        <v>805</v>
      </c>
      <c r="F14" s="15">
        <v>16.5</v>
      </c>
      <c r="G14" s="15">
        <v>19</v>
      </c>
      <c r="H14" s="15" t="s">
        <v>156</v>
      </c>
      <c r="I14" s="15" t="s">
        <v>520</v>
      </c>
      <c r="J14" s="15" t="s">
        <v>158</v>
      </c>
      <c r="K14" s="15" t="s">
        <v>134</v>
      </c>
      <c r="L14" s="15" t="s">
        <v>159</v>
      </c>
      <c r="M14" s="16">
        <v>31429</v>
      </c>
      <c r="N14" s="17" t="s">
        <v>806</v>
      </c>
      <c r="O14" s="18">
        <v>115</v>
      </c>
      <c r="P14" s="19">
        <v>52083</v>
      </c>
      <c r="Q14" s="20">
        <v>0</v>
      </c>
      <c r="R14" s="21">
        <v>0</v>
      </c>
      <c r="S14" s="21">
        <v>0</v>
      </c>
      <c r="T14" s="21">
        <v>0</v>
      </c>
      <c r="U14" s="21">
        <v>0</v>
      </c>
      <c r="V14" s="21">
        <v>0</v>
      </c>
      <c r="W14" s="21">
        <v>0</v>
      </c>
      <c r="X14" s="21">
        <v>0</v>
      </c>
      <c r="Y14" s="21" t="s">
        <v>145</v>
      </c>
      <c r="Z14" s="21" t="s">
        <v>145</v>
      </c>
      <c r="AA14" s="21" t="s">
        <v>145</v>
      </c>
      <c r="AB14" s="21" t="s">
        <v>145</v>
      </c>
      <c r="AC14" s="21" t="s">
        <v>145</v>
      </c>
      <c r="AD14" s="21" t="s">
        <v>145</v>
      </c>
      <c r="AE14" s="22" t="s">
        <v>145</v>
      </c>
      <c r="AF14" s="23" t="s">
        <v>774</v>
      </c>
      <c r="AG14" s="24" t="s">
        <v>138</v>
      </c>
      <c r="AH14" s="24" t="s">
        <v>805</v>
      </c>
      <c r="AI14" s="24">
        <v>6.8</v>
      </c>
      <c r="AJ14" s="24">
        <v>2.09</v>
      </c>
      <c r="AK14" s="24">
        <v>1.94</v>
      </c>
      <c r="AL14" s="25">
        <v>0</v>
      </c>
      <c r="AM14" s="36">
        <v>1</v>
      </c>
      <c r="AN14" s="26"/>
      <c r="AO14" s="36">
        <v>4</v>
      </c>
      <c r="AP14" s="26"/>
      <c r="AQ14" s="28">
        <v>49.986301369863014</v>
      </c>
      <c r="AR14" s="28">
        <v>53.989041095890414</v>
      </c>
      <c r="AS14" s="35">
        <v>4</v>
      </c>
      <c r="AT14" s="29" t="s">
        <v>140</v>
      </c>
      <c r="AU14" s="30" t="s">
        <v>186</v>
      </c>
      <c r="AV14" s="30" t="s">
        <v>807</v>
      </c>
      <c r="AW14" s="30" t="s">
        <v>142</v>
      </c>
      <c r="AX14" s="30" t="s">
        <v>143</v>
      </c>
      <c r="AY14" s="35">
        <f t="shared" si="0"/>
        <v>4</v>
      </c>
      <c r="AZ14" s="30">
        <v>793</v>
      </c>
      <c r="BA14" s="31" t="s">
        <v>776</v>
      </c>
      <c r="BB14" t="s">
        <v>443</v>
      </c>
      <c r="BC14" s="32">
        <v>11.817192598650001</v>
      </c>
      <c r="BD14" s="35">
        <f t="shared" si="1"/>
        <v>1</v>
      </c>
      <c r="BE14" s="33" t="s">
        <v>545</v>
      </c>
      <c r="BF14" s="34" t="s">
        <v>545</v>
      </c>
      <c r="BG14" s="35">
        <f t="shared" si="2"/>
        <v>2.5</v>
      </c>
      <c r="BH14" t="s">
        <v>146</v>
      </c>
      <c r="BI14" t="s">
        <v>147</v>
      </c>
      <c r="BJ14" s="35">
        <f>IFERROR(INDEX(DataTab_LCR_Battery_Info!$R$4:$R$9,MATCH(BH14,DataTab_LCR_Battery_Info!$Q$4:$Q$9,0))+INDEX(DataTab_LCR_Battery_Info!$T$4:$T$5,MATCH(BI14,DataTab_LCR_Battery_Info!$S$4:$S$5,0)),"1.75")</f>
        <v>4</v>
      </c>
      <c r="BK14">
        <f t="shared" si="4"/>
        <v>4</v>
      </c>
      <c r="BL14">
        <f t="shared" si="3"/>
        <v>81.25</v>
      </c>
      <c r="BM14">
        <f t="shared" si="5"/>
        <v>0</v>
      </c>
    </row>
    <row r="15" spans="2:65" x14ac:dyDescent="0.35">
      <c r="B15" t="s">
        <v>128</v>
      </c>
      <c r="C15" t="s">
        <v>128</v>
      </c>
      <c r="D15" s="15" t="s">
        <v>808</v>
      </c>
      <c r="E15" s="15" t="s">
        <v>809</v>
      </c>
      <c r="F15" s="15">
        <v>46.05</v>
      </c>
      <c r="G15" s="15">
        <v>56.9</v>
      </c>
      <c r="H15" s="15" t="s">
        <v>156</v>
      </c>
      <c r="I15" s="15" t="s">
        <v>810</v>
      </c>
      <c r="J15" s="15" t="s">
        <v>158</v>
      </c>
      <c r="K15" s="15" t="s">
        <v>134</v>
      </c>
      <c r="L15" s="15" t="s">
        <v>167</v>
      </c>
      <c r="M15" s="16">
        <v>32252</v>
      </c>
      <c r="N15" s="17" t="s">
        <v>811</v>
      </c>
      <c r="O15" s="18">
        <v>115</v>
      </c>
      <c r="P15" s="19">
        <v>50299</v>
      </c>
      <c r="Q15" s="20">
        <v>9868</v>
      </c>
      <c r="R15" s="21">
        <v>0</v>
      </c>
      <c r="S15" s="21">
        <v>99585</v>
      </c>
      <c r="T15" s="21">
        <v>99585</v>
      </c>
      <c r="U15" s="21">
        <v>0</v>
      </c>
      <c r="V15" s="21">
        <v>2.8689900000000001E-2</v>
      </c>
      <c r="W15" s="21">
        <v>15.683812</v>
      </c>
      <c r="X15" s="21">
        <v>5825.6818394444999</v>
      </c>
      <c r="Y15" s="21">
        <v>2.8809459255912038E-7</v>
      </c>
      <c r="Z15" s="21">
        <v>1.574917105989858E-4</v>
      </c>
      <c r="AA15" s="21">
        <v>5.8499591699999999E-2</v>
      </c>
      <c r="AB15" s="21">
        <v>10.091710579651398</v>
      </c>
      <c r="AC15" s="21">
        <v>2.9073672476692342E-6</v>
      </c>
      <c r="AD15" s="21">
        <v>1.5893607620591811E-3</v>
      </c>
      <c r="AE15" s="22">
        <v>0.59036094846417708</v>
      </c>
      <c r="AF15" s="23" t="s">
        <v>774</v>
      </c>
      <c r="AG15" s="24" t="s">
        <v>138</v>
      </c>
      <c r="AH15" s="24" t="s">
        <v>810</v>
      </c>
      <c r="AI15" s="24">
        <v>49.5</v>
      </c>
      <c r="AJ15" s="24">
        <v>46.05</v>
      </c>
      <c r="AK15" s="24">
        <v>46.05</v>
      </c>
      <c r="AL15" s="25">
        <v>2.2757252894239195E-2</v>
      </c>
      <c r="AM15" s="36">
        <v>1</v>
      </c>
      <c r="AN15" s="26"/>
      <c r="AO15" s="36">
        <v>4</v>
      </c>
      <c r="AP15" s="26"/>
      <c r="AQ15" s="28">
        <v>47.731506849315068</v>
      </c>
      <c r="AR15" s="28">
        <v>51.734246575342468</v>
      </c>
      <c r="AS15" s="35">
        <v>3</v>
      </c>
      <c r="AT15" s="29" t="s">
        <v>142</v>
      </c>
      <c r="AU15" s="30" t="s">
        <v>163</v>
      </c>
      <c r="AV15" s="30" t="s">
        <v>163</v>
      </c>
      <c r="AW15" s="30" t="s">
        <v>142</v>
      </c>
      <c r="AX15" s="30" t="s">
        <v>143</v>
      </c>
      <c r="AY15" s="35">
        <f t="shared" si="0"/>
        <v>4</v>
      </c>
      <c r="AZ15" s="30" t="s">
        <v>780</v>
      </c>
      <c r="BA15" s="31" t="s">
        <v>776</v>
      </c>
      <c r="BB15" t="s">
        <v>171</v>
      </c>
      <c r="BC15" s="32">
        <v>0.38096623744199998</v>
      </c>
      <c r="BD15" s="35">
        <f t="shared" si="1"/>
        <v>3</v>
      </c>
      <c r="BE15" s="33">
        <v>3.1787215241183624</v>
      </c>
      <c r="BF15" s="34">
        <v>7.2338969604723025E-2</v>
      </c>
      <c r="BG15" s="35">
        <f t="shared" si="2"/>
        <v>1</v>
      </c>
      <c r="BH15" t="s">
        <v>146</v>
      </c>
      <c r="BI15" t="s">
        <v>147</v>
      </c>
      <c r="BJ15" s="35">
        <f>IFERROR(INDEX(DataTab_LCR_Battery_Info!$R$4:$R$9,MATCH(BH15,DataTab_LCR_Battery_Info!$Q$4:$Q$9,0))+INDEX(DataTab_LCR_Battery_Info!$T$4:$T$5,MATCH(BI15,DataTab_LCR_Battery_Info!$S$4:$S$5,0)),"1.75")</f>
        <v>4</v>
      </c>
      <c r="BK15">
        <f t="shared" si="4"/>
        <v>4</v>
      </c>
      <c r="BL15">
        <f t="shared" si="3"/>
        <v>80.208333333333329</v>
      </c>
      <c r="BM15">
        <f t="shared" si="5"/>
        <v>0</v>
      </c>
    </row>
    <row r="16" spans="2:65" x14ac:dyDescent="0.35">
      <c r="B16" t="s">
        <v>128</v>
      </c>
      <c r="C16" t="s">
        <v>128</v>
      </c>
      <c r="D16" s="15" t="s">
        <v>812</v>
      </c>
      <c r="E16" s="15" t="s">
        <v>813</v>
      </c>
      <c r="F16" s="15">
        <v>37.700000000000003</v>
      </c>
      <c r="G16" s="15"/>
      <c r="H16" s="15" t="s">
        <v>131</v>
      </c>
      <c r="I16" s="15" t="s">
        <v>814</v>
      </c>
      <c r="J16" s="15" t="s">
        <v>158</v>
      </c>
      <c r="K16" s="15" t="s">
        <v>134</v>
      </c>
      <c r="L16" s="15" t="s">
        <v>135</v>
      </c>
      <c r="M16" s="16">
        <v>32938</v>
      </c>
      <c r="N16" s="17" t="s">
        <v>815</v>
      </c>
      <c r="O16" s="18">
        <v>230</v>
      </c>
      <c r="P16" s="19">
        <v>52096</v>
      </c>
      <c r="Q16" s="20">
        <v>295809</v>
      </c>
      <c r="R16" s="21">
        <v>1322830</v>
      </c>
      <c r="S16" s="21">
        <v>3632354</v>
      </c>
      <c r="T16" s="21">
        <v>1628063</v>
      </c>
      <c r="U16" s="21">
        <v>2004291</v>
      </c>
      <c r="V16" s="21">
        <v>1.0530885000000001</v>
      </c>
      <c r="W16" s="21">
        <v>575.68838000000005</v>
      </c>
      <c r="X16" s="21">
        <v>212491.22590986101</v>
      </c>
      <c r="Y16" s="21">
        <v>2.8991901670376841E-7</v>
      </c>
      <c r="Z16" s="21">
        <v>1.5848906246472674E-4</v>
      </c>
      <c r="AA16" s="21">
        <v>5.8499591699999784E-2</v>
      </c>
      <c r="AB16" s="21">
        <v>5.503764253285059</v>
      </c>
      <c r="AC16" s="21">
        <v>1.5956459204817546E-6</v>
      </c>
      <c r="AD16" s="21">
        <v>8.7228643653002589E-4</v>
      </c>
      <c r="AE16" s="22">
        <v>0.32196796163023017</v>
      </c>
      <c r="AF16" s="23" t="s">
        <v>774</v>
      </c>
      <c r="AG16" s="24" t="s">
        <v>138</v>
      </c>
      <c r="AH16" s="24" t="s">
        <v>816</v>
      </c>
      <c r="AI16" s="24">
        <v>42.8</v>
      </c>
      <c r="AJ16" s="24">
        <v>37.6</v>
      </c>
      <c r="AK16" s="24">
        <v>37.590000000000003</v>
      </c>
      <c r="AL16" s="25">
        <v>0.78897548329279221</v>
      </c>
      <c r="AM16" s="36">
        <v>4</v>
      </c>
      <c r="AN16" s="26"/>
      <c r="AO16" s="36">
        <v>2</v>
      </c>
      <c r="AP16" s="26"/>
      <c r="AQ16" s="28">
        <v>45.852054794520548</v>
      </c>
      <c r="AR16" s="28">
        <v>49.854794520547948</v>
      </c>
      <c r="AS16" s="35">
        <v>2</v>
      </c>
      <c r="AT16" s="29" t="s">
        <v>140</v>
      </c>
      <c r="AU16" s="30" t="s">
        <v>141</v>
      </c>
      <c r="AV16" s="30">
        <v>0</v>
      </c>
      <c r="AW16" s="30" t="s">
        <v>142</v>
      </c>
      <c r="AX16" s="30" t="s">
        <v>143</v>
      </c>
      <c r="AY16" s="35">
        <f t="shared" si="0"/>
        <v>4</v>
      </c>
      <c r="AZ16" s="30">
        <v>657</v>
      </c>
      <c r="BA16" s="31" t="s">
        <v>776</v>
      </c>
      <c r="BB16" t="s">
        <v>171</v>
      </c>
      <c r="BC16" s="32">
        <v>3.2817099168720003</v>
      </c>
      <c r="BD16" s="35">
        <f t="shared" si="1"/>
        <v>3</v>
      </c>
      <c r="BE16" s="33">
        <v>1.7445728730600518</v>
      </c>
      <c r="BF16" s="34">
        <v>1.3764252256620495</v>
      </c>
      <c r="BG16" s="35">
        <f t="shared" si="2"/>
        <v>3</v>
      </c>
      <c r="BH16" t="s">
        <v>146</v>
      </c>
      <c r="BI16" t="s">
        <v>147</v>
      </c>
      <c r="BJ16" s="35">
        <f>IFERROR(INDEX(DataTab_LCR_Battery_Info!$R$4:$R$9,MATCH(BH16,DataTab_LCR_Battery_Info!$Q$4:$Q$9,0))+INDEX(DataTab_LCR_Battery_Info!$T$4:$T$5,MATCH(BI16,DataTab_LCR_Battery_Info!$S$4:$S$5,0)),"1.75")</f>
        <v>4</v>
      </c>
      <c r="BK16">
        <f t="shared" si="4"/>
        <v>4</v>
      </c>
      <c r="BL16">
        <f t="shared" si="3"/>
        <v>79.166666666666671</v>
      </c>
      <c r="BM16">
        <f t="shared" si="5"/>
        <v>0</v>
      </c>
    </row>
    <row r="17" spans="2:65" x14ac:dyDescent="0.35">
      <c r="B17" t="s">
        <v>128</v>
      </c>
      <c r="C17" t="s">
        <v>128</v>
      </c>
      <c r="D17" s="15" t="s">
        <v>817</v>
      </c>
      <c r="E17" s="15" t="s">
        <v>818</v>
      </c>
      <c r="F17" s="15">
        <v>76</v>
      </c>
      <c r="G17" s="15">
        <v>90</v>
      </c>
      <c r="H17" s="15" t="s">
        <v>131</v>
      </c>
      <c r="I17" s="15" t="s">
        <v>819</v>
      </c>
      <c r="J17" s="15" t="s">
        <v>133</v>
      </c>
      <c r="K17" s="15" t="s">
        <v>134</v>
      </c>
      <c r="L17" s="15" t="s">
        <v>135</v>
      </c>
      <c r="M17" s="16">
        <v>31778</v>
      </c>
      <c r="N17" s="17" t="s">
        <v>136</v>
      </c>
      <c r="O17" s="18">
        <v>115</v>
      </c>
      <c r="P17" s="19">
        <v>50134</v>
      </c>
      <c r="Q17" s="20">
        <v>1368124</v>
      </c>
      <c r="R17" s="21">
        <v>4611532</v>
      </c>
      <c r="S17" s="21">
        <v>17059703</v>
      </c>
      <c r="T17" s="21">
        <v>8675096</v>
      </c>
      <c r="U17" s="21">
        <v>8384607</v>
      </c>
      <c r="V17" s="21">
        <v>4.9688454000000002</v>
      </c>
      <c r="W17" s="21">
        <v>2716.3021520000002</v>
      </c>
      <c r="X17" s="21">
        <v>997985.66002326505</v>
      </c>
      <c r="Y17" s="21">
        <v>2.9126212806870085E-7</v>
      </c>
      <c r="Z17" s="21">
        <v>1.5922329667755647E-4</v>
      </c>
      <c r="AA17" s="21">
        <v>5.8499591699999999E-2</v>
      </c>
      <c r="AB17" s="21">
        <v>6.3408696872505708</v>
      </c>
      <c r="AC17" s="21">
        <v>1.8468551989149188E-6</v>
      </c>
      <c r="AD17" s="21">
        <v>1.0096141754068224E-3</v>
      </c>
      <c r="AE17" s="22">
        <v>0.37093828772706505</v>
      </c>
      <c r="AF17" s="23" t="s">
        <v>774</v>
      </c>
      <c r="AG17" s="24" t="s">
        <v>138</v>
      </c>
      <c r="AH17" s="24" t="s">
        <v>820</v>
      </c>
      <c r="AI17" s="24">
        <v>300</v>
      </c>
      <c r="AJ17" s="24">
        <v>317.40999999999997</v>
      </c>
      <c r="AK17" s="24">
        <v>317.99</v>
      </c>
      <c r="AL17" s="25">
        <v>0.52059512937595132</v>
      </c>
      <c r="AM17" s="36">
        <v>2</v>
      </c>
      <c r="AN17" s="26"/>
      <c r="AO17" s="36">
        <v>1</v>
      </c>
      <c r="AP17" s="26"/>
      <c r="AQ17" s="28">
        <v>49.030136986301372</v>
      </c>
      <c r="AR17" s="28">
        <v>53.032876712328765</v>
      </c>
      <c r="AS17" s="35">
        <v>3</v>
      </c>
      <c r="AT17" s="29" t="s">
        <v>140</v>
      </c>
      <c r="AU17" s="30" t="s">
        <v>141</v>
      </c>
      <c r="AV17" s="30">
        <v>0</v>
      </c>
      <c r="AW17" s="30" t="s">
        <v>142</v>
      </c>
      <c r="AX17" s="30" t="s">
        <v>143</v>
      </c>
      <c r="AY17" s="35">
        <f t="shared" si="0"/>
        <v>4</v>
      </c>
      <c r="AZ17" s="30">
        <v>657</v>
      </c>
      <c r="BA17" s="31" t="s">
        <v>776</v>
      </c>
      <c r="BB17" t="s">
        <v>144</v>
      </c>
      <c r="BC17" s="32" t="s">
        <v>145</v>
      </c>
      <c r="BD17" s="35">
        <f t="shared" si="1"/>
        <v>4</v>
      </c>
      <c r="BE17" s="33">
        <v>2.0192283508136448</v>
      </c>
      <c r="BF17" s="34">
        <v>1.0512004445314183</v>
      </c>
      <c r="BG17" s="35">
        <f t="shared" si="2"/>
        <v>2</v>
      </c>
      <c r="BH17" t="s">
        <v>146</v>
      </c>
      <c r="BI17" t="s">
        <v>147</v>
      </c>
      <c r="BJ17" s="35">
        <f>IFERROR(INDEX(DataTab_LCR_Battery_Info!$R$4:$R$9,MATCH(BH17,DataTab_LCR_Battery_Info!$Q$4:$Q$9,0))+INDEX(DataTab_LCR_Battery_Info!$T$4:$T$5,MATCH(BI17,DataTab_LCR_Battery_Info!$S$4:$S$5,0)),"1.75")</f>
        <v>4</v>
      </c>
      <c r="BK17">
        <f t="shared" si="4"/>
        <v>4</v>
      </c>
      <c r="BL17">
        <f t="shared" si="3"/>
        <v>79.166666666666671</v>
      </c>
      <c r="BM17">
        <f t="shared" si="5"/>
        <v>0</v>
      </c>
    </row>
    <row r="18" spans="2:65" x14ac:dyDescent="0.35">
      <c r="B18" t="s">
        <v>128</v>
      </c>
      <c r="C18" t="s">
        <v>128</v>
      </c>
      <c r="D18" s="15" t="s">
        <v>821</v>
      </c>
      <c r="E18" s="15" t="s">
        <v>822</v>
      </c>
      <c r="F18" s="15">
        <v>74</v>
      </c>
      <c r="G18" s="15">
        <v>90</v>
      </c>
      <c r="H18" s="15" t="s">
        <v>131</v>
      </c>
      <c r="I18" s="15" t="s">
        <v>819</v>
      </c>
      <c r="J18" s="15" t="s">
        <v>133</v>
      </c>
      <c r="K18" s="15" t="s">
        <v>134</v>
      </c>
      <c r="L18" s="15" t="s">
        <v>135</v>
      </c>
      <c r="M18" s="16">
        <v>31778</v>
      </c>
      <c r="N18" s="17" t="s">
        <v>136</v>
      </c>
      <c r="O18" s="18">
        <v>115</v>
      </c>
      <c r="P18" s="19">
        <v>50134</v>
      </c>
      <c r="Q18" s="20">
        <v>1368124</v>
      </c>
      <c r="R18" s="21">
        <v>4611532</v>
      </c>
      <c r="S18" s="21">
        <v>17059703</v>
      </c>
      <c r="T18" s="21">
        <v>8675096</v>
      </c>
      <c r="U18" s="21">
        <v>8384607</v>
      </c>
      <c r="V18" s="21">
        <v>4.9688454000000002</v>
      </c>
      <c r="W18" s="21">
        <v>2716.3021520000002</v>
      </c>
      <c r="X18" s="21">
        <v>997985.66002326505</v>
      </c>
      <c r="Y18" s="21">
        <v>2.9126212806870085E-7</v>
      </c>
      <c r="Z18" s="21">
        <v>1.5922329667755647E-4</v>
      </c>
      <c r="AA18" s="21">
        <v>5.8499591699999999E-2</v>
      </c>
      <c r="AB18" s="21">
        <v>6.3408696872505708</v>
      </c>
      <c r="AC18" s="21">
        <v>1.8468551989149188E-6</v>
      </c>
      <c r="AD18" s="21">
        <v>1.0096141754068224E-3</v>
      </c>
      <c r="AE18" s="22">
        <v>0.37093828772706505</v>
      </c>
      <c r="AF18" s="23" t="s">
        <v>774</v>
      </c>
      <c r="AG18" s="24" t="s">
        <v>138</v>
      </c>
      <c r="AH18" s="24" t="s">
        <v>820</v>
      </c>
      <c r="AI18" s="24">
        <v>300</v>
      </c>
      <c r="AJ18" s="24">
        <v>317.40999999999997</v>
      </c>
      <c r="AK18" s="24">
        <v>317.99</v>
      </c>
      <c r="AL18" s="25">
        <v>0.52059512937595132</v>
      </c>
      <c r="AM18" s="36">
        <v>2</v>
      </c>
      <c r="AN18" s="26"/>
      <c r="AO18" s="36">
        <v>1</v>
      </c>
      <c r="AP18" s="26"/>
      <c r="AQ18" s="28">
        <v>49.030136986301372</v>
      </c>
      <c r="AR18" s="28">
        <v>53.032876712328765</v>
      </c>
      <c r="AS18" s="35">
        <v>3</v>
      </c>
      <c r="AT18" s="29" t="s">
        <v>140</v>
      </c>
      <c r="AU18" s="30" t="s">
        <v>141</v>
      </c>
      <c r="AV18" s="30">
        <v>0</v>
      </c>
      <c r="AW18" s="30" t="s">
        <v>142</v>
      </c>
      <c r="AX18" s="30" t="s">
        <v>143</v>
      </c>
      <c r="AY18" s="35">
        <f t="shared" si="0"/>
        <v>4</v>
      </c>
      <c r="AZ18" s="30">
        <v>657</v>
      </c>
      <c r="BA18" s="31" t="s">
        <v>776</v>
      </c>
      <c r="BB18" t="s">
        <v>144</v>
      </c>
      <c r="BC18" s="32" t="s">
        <v>145</v>
      </c>
      <c r="BD18" s="35">
        <f t="shared" si="1"/>
        <v>4</v>
      </c>
      <c r="BE18" s="33">
        <v>2.0192283508136448</v>
      </c>
      <c r="BF18" s="34">
        <v>1.0512004445314183</v>
      </c>
      <c r="BG18" s="35">
        <f t="shared" si="2"/>
        <v>2</v>
      </c>
      <c r="BH18" t="s">
        <v>146</v>
      </c>
      <c r="BI18" t="s">
        <v>147</v>
      </c>
      <c r="BJ18" s="35">
        <f>IFERROR(INDEX(DataTab_LCR_Battery_Info!$R$4:$R$9,MATCH(BH18,DataTab_LCR_Battery_Info!$Q$4:$Q$9,0))+INDEX(DataTab_LCR_Battery_Info!$T$4:$T$5,MATCH(BI18,DataTab_LCR_Battery_Info!$S$4:$S$5,0)),"1.75")</f>
        <v>4</v>
      </c>
      <c r="BK18">
        <f t="shared" si="4"/>
        <v>4</v>
      </c>
      <c r="BL18">
        <f t="shared" si="3"/>
        <v>79.166666666666671</v>
      </c>
      <c r="BM18">
        <f t="shared" si="5"/>
        <v>0</v>
      </c>
    </row>
    <row r="19" spans="2:65" x14ac:dyDescent="0.35">
      <c r="B19" t="s">
        <v>128</v>
      </c>
      <c r="C19" t="s">
        <v>128</v>
      </c>
      <c r="D19" s="15" t="s">
        <v>823</v>
      </c>
      <c r="E19" s="15" t="s">
        <v>824</v>
      </c>
      <c r="F19" s="15">
        <v>34.47</v>
      </c>
      <c r="G19" s="15">
        <v>39.700000000000003</v>
      </c>
      <c r="H19" s="15" t="s">
        <v>156</v>
      </c>
      <c r="I19" s="15" t="s">
        <v>520</v>
      </c>
      <c r="J19" s="15" t="s">
        <v>133</v>
      </c>
      <c r="K19" s="15" t="s">
        <v>134</v>
      </c>
      <c r="L19" s="15" t="s">
        <v>159</v>
      </c>
      <c r="M19" s="16">
        <v>32539</v>
      </c>
      <c r="N19" s="17" t="s">
        <v>224</v>
      </c>
      <c r="O19" s="18">
        <v>115</v>
      </c>
      <c r="P19" s="19">
        <v>50751</v>
      </c>
      <c r="Q19" s="20">
        <v>121221</v>
      </c>
      <c r="R19" s="21">
        <v>558058</v>
      </c>
      <c r="S19" s="21">
        <v>1451453</v>
      </c>
      <c r="T19" s="21">
        <v>630778</v>
      </c>
      <c r="U19" s="21">
        <v>820675</v>
      </c>
      <c r="V19" s="21">
        <v>0.42072029999999999</v>
      </c>
      <c r="W19" s="21">
        <v>229.993764</v>
      </c>
      <c r="X19" s="21">
        <v>84909.407871740099</v>
      </c>
      <c r="Y19" s="21">
        <v>2.8986146985124562E-7</v>
      </c>
      <c r="Z19" s="21">
        <v>1.5845760351868094E-4</v>
      </c>
      <c r="AA19" s="21">
        <v>5.8499591699999999E-2</v>
      </c>
      <c r="AB19" s="21">
        <v>5.2035373408897803</v>
      </c>
      <c r="AC19" s="21">
        <v>1.5083049820561539E-6</v>
      </c>
      <c r="AD19" s="21">
        <v>8.245400568573641E-4</v>
      </c>
      <c r="AE19" s="22">
        <v>0.30440480983775586</v>
      </c>
      <c r="AF19" s="23" t="s">
        <v>774</v>
      </c>
      <c r="AG19" s="24" t="s">
        <v>138</v>
      </c>
      <c r="AH19" s="24" t="s">
        <v>825</v>
      </c>
      <c r="AI19" s="24">
        <v>30.799999999999997</v>
      </c>
      <c r="AJ19" s="24">
        <v>2.19</v>
      </c>
      <c r="AK19" s="24">
        <v>0.73</v>
      </c>
      <c r="AL19" s="25">
        <v>0.44928615904643304</v>
      </c>
      <c r="AM19" s="36">
        <v>1</v>
      </c>
      <c r="AN19" s="26"/>
      <c r="AO19" s="36">
        <v>2</v>
      </c>
      <c r="AP19" s="26"/>
      <c r="AQ19" s="28">
        <v>46.945205479452056</v>
      </c>
      <c r="AR19" s="28">
        <v>50.947945205479449</v>
      </c>
      <c r="AS19" s="35">
        <v>2</v>
      </c>
      <c r="AT19" s="29" t="s">
        <v>140</v>
      </c>
      <c r="AU19" s="30" t="s">
        <v>176</v>
      </c>
      <c r="AV19" s="30" t="s">
        <v>213</v>
      </c>
      <c r="AW19" s="30" t="s">
        <v>142</v>
      </c>
      <c r="AX19" s="30" t="s">
        <v>143</v>
      </c>
      <c r="AY19" s="35">
        <f t="shared" si="0"/>
        <v>4</v>
      </c>
      <c r="AZ19" s="30">
        <v>270</v>
      </c>
      <c r="BA19" s="31" t="s">
        <v>776</v>
      </c>
      <c r="BB19" t="s">
        <v>144</v>
      </c>
      <c r="BC19" s="32" t="s">
        <v>145</v>
      </c>
      <c r="BD19" s="35">
        <f t="shared" si="1"/>
        <v>4</v>
      </c>
      <c r="BE19" s="33">
        <v>1.6490801137147282</v>
      </c>
      <c r="BF19" s="34">
        <v>0.74090887025074526</v>
      </c>
      <c r="BG19" s="35">
        <f t="shared" si="2"/>
        <v>2</v>
      </c>
      <c r="BH19" t="s">
        <v>146</v>
      </c>
      <c r="BI19" t="s">
        <v>147</v>
      </c>
      <c r="BJ19" s="35">
        <f>IFERROR(INDEX(DataTab_LCR_Battery_Info!$R$4:$R$9,MATCH(BH19,DataTab_LCR_Battery_Info!$Q$4:$Q$9,0))+INDEX(DataTab_LCR_Battery_Info!$T$4:$T$5,MATCH(BI19,DataTab_LCR_Battery_Info!$S$4:$S$5,0)),"1.75")</f>
        <v>4</v>
      </c>
      <c r="BK19">
        <f t="shared" si="4"/>
        <v>4</v>
      </c>
      <c r="BL19">
        <f t="shared" si="3"/>
        <v>79.166666666666671</v>
      </c>
      <c r="BM19">
        <f t="shared" si="5"/>
        <v>0</v>
      </c>
    </row>
    <row r="20" spans="2:65" x14ac:dyDescent="0.35">
      <c r="B20" t="s">
        <v>128</v>
      </c>
      <c r="C20" t="s">
        <v>128</v>
      </c>
      <c r="D20" s="15" t="s">
        <v>826</v>
      </c>
      <c r="E20" s="15" t="s">
        <v>827</v>
      </c>
      <c r="F20" s="15">
        <v>74</v>
      </c>
      <c r="G20" s="15">
        <v>90</v>
      </c>
      <c r="H20" s="15" t="s">
        <v>131</v>
      </c>
      <c r="I20" s="15" t="s">
        <v>819</v>
      </c>
      <c r="J20" s="15" t="s">
        <v>133</v>
      </c>
      <c r="K20" s="15" t="s">
        <v>134</v>
      </c>
      <c r="L20" s="15" t="s">
        <v>135</v>
      </c>
      <c r="M20" s="16">
        <v>31778</v>
      </c>
      <c r="N20" s="17" t="s">
        <v>136</v>
      </c>
      <c r="O20" s="18">
        <v>115</v>
      </c>
      <c r="P20" s="19">
        <v>50134</v>
      </c>
      <c r="Q20" s="20">
        <v>1368124</v>
      </c>
      <c r="R20" s="21">
        <v>4611532</v>
      </c>
      <c r="S20" s="21">
        <v>17059703</v>
      </c>
      <c r="T20" s="21">
        <v>8675096</v>
      </c>
      <c r="U20" s="21">
        <v>8384607</v>
      </c>
      <c r="V20" s="21">
        <v>4.9688454000000002</v>
      </c>
      <c r="W20" s="21">
        <v>2716.3021520000002</v>
      </c>
      <c r="X20" s="21">
        <v>997985.66002326505</v>
      </c>
      <c r="Y20" s="21">
        <v>2.9126212806870085E-7</v>
      </c>
      <c r="Z20" s="21">
        <v>1.5922329667755647E-4</v>
      </c>
      <c r="AA20" s="21">
        <v>5.8499591699999999E-2</v>
      </c>
      <c r="AB20" s="21">
        <v>6.3408696872505708</v>
      </c>
      <c r="AC20" s="21">
        <v>1.8468551989149188E-6</v>
      </c>
      <c r="AD20" s="21">
        <v>1.0096141754068224E-3</v>
      </c>
      <c r="AE20" s="22">
        <v>0.37093828772706505</v>
      </c>
      <c r="AF20" s="23" t="s">
        <v>774</v>
      </c>
      <c r="AG20" s="24" t="s">
        <v>138</v>
      </c>
      <c r="AH20" s="24" t="s">
        <v>820</v>
      </c>
      <c r="AI20" s="24">
        <v>300</v>
      </c>
      <c r="AJ20" s="24">
        <v>317.40999999999997</v>
      </c>
      <c r="AK20" s="24">
        <v>317.99</v>
      </c>
      <c r="AL20" s="25">
        <v>0.52059512937595132</v>
      </c>
      <c r="AM20" s="36">
        <v>2</v>
      </c>
      <c r="AN20" s="26"/>
      <c r="AO20" s="36">
        <v>1</v>
      </c>
      <c r="AP20" s="26"/>
      <c r="AQ20" s="28">
        <v>49.030136986301372</v>
      </c>
      <c r="AR20" s="28">
        <v>53.032876712328765</v>
      </c>
      <c r="AS20" s="35">
        <v>3</v>
      </c>
      <c r="AT20" s="29" t="s">
        <v>140</v>
      </c>
      <c r="AU20" s="30" t="s">
        <v>141</v>
      </c>
      <c r="AV20" s="30">
        <v>0</v>
      </c>
      <c r="AW20" s="30" t="s">
        <v>142</v>
      </c>
      <c r="AX20" s="30" t="s">
        <v>143</v>
      </c>
      <c r="AY20" s="35">
        <f t="shared" si="0"/>
        <v>4</v>
      </c>
      <c r="AZ20" s="30">
        <v>657</v>
      </c>
      <c r="BA20" s="31" t="s">
        <v>776</v>
      </c>
      <c r="BB20" t="s">
        <v>144</v>
      </c>
      <c r="BC20" s="32" t="s">
        <v>145</v>
      </c>
      <c r="BD20" s="35">
        <f t="shared" si="1"/>
        <v>4</v>
      </c>
      <c r="BE20" s="33">
        <v>2.0192283508136448</v>
      </c>
      <c r="BF20" s="34">
        <v>1.0512004445314183</v>
      </c>
      <c r="BG20" s="35">
        <f t="shared" si="2"/>
        <v>2</v>
      </c>
      <c r="BH20" t="s">
        <v>146</v>
      </c>
      <c r="BI20" t="s">
        <v>147</v>
      </c>
      <c r="BJ20" s="35">
        <f>IFERROR(INDEX(DataTab_LCR_Battery_Info!$R$4:$R$9,MATCH(BH20,DataTab_LCR_Battery_Info!$Q$4:$Q$9,0))+INDEX(DataTab_LCR_Battery_Info!$T$4:$T$5,MATCH(BI20,DataTab_LCR_Battery_Info!$S$4:$S$5,0)),"1.75")</f>
        <v>4</v>
      </c>
      <c r="BK20">
        <f t="shared" si="4"/>
        <v>4</v>
      </c>
      <c r="BL20">
        <f t="shared" si="3"/>
        <v>79.166666666666671</v>
      </c>
      <c r="BM20">
        <f t="shared" si="5"/>
        <v>0</v>
      </c>
    </row>
    <row r="21" spans="2:65" x14ac:dyDescent="0.35">
      <c r="B21" t="s">
        <v>128</v>
      </c>
      <c r="C21" t="s">
        <v>128</v>
      </c>
      <c r="D21" s="15" t="s">
        <v>828</v>
      </c>
      <c r="E21" s="15" t="s">
        <v>829</v>
      </c>
      <c r="F21" s="15">
        <v>76</v>
      </c>
      <c r="G21" s="15">
        <v>90</v>
      </c>
      <c r="H21" s="15" t="s">
        <v>131</v>
      </c>
      <c r="I21" s="15" t="s">
        <v>819</v>
      </c>
      <c r="J21" s="15" t="s">
        <v>133</v>
      </c>
      <c r="K21" s="15" t="s">
        <v>134</v>
      </c>
      <c r="L21" s="15" t="s">
        <v>135</v>
      </c>
      <c r="M21" s="16">
        <v>31778</v>
      </c>
      <c r="N21" s="17" t="s">
        <v>136</v>
      </c>
      <c r="O21" s="18">
        <v>115</v>
      </c>
      <c r="P21" s="19">
        <v>50134</v>
      </c>
      <c r="Q21" s="20">
        <v>1368124</v>
      </c>
      <c r="R21" s="21">
        <v>4611532</v>
      </c>
      <c r="S21" s="21">
        <v>17059703</v>
      </c>
      <c r="T21" s="21">
        <v>8675096</v>
      </c>
      <c r="U21" s="21">
        <v>8384607</v>
      </c>
      <c r="V21" s="21">
        <v>4.9688454000000002</v>
      </c>
      <c r="W21" s="21">
        <v>2716.3021520000002</v>
      </c>
      <c r="X21" s="21">
        <v>997985.66002326505</v>
      </c>
      <c r="Y21" s="21">
        <v>2.9126212806870085E-7</v>
      </c>
      <c r="Z21" s="21">
        <v>1.5922329667755647E-4</v>
      </c>
      <c r="AA21" s="21">
        <v>5.8499591699999999E-2</v>
      </c>
      <c r="AB21" s="21">
        <v>6.3408696872505708</v>
      </c>
      <c r="AC21" s="21">
        <v>1.8468551989149188E-6</v>
      </c>
      <c r="AD21" s="21">
        <v>1.0096141754068224E-3</v>
      </c>
      <c r="AE21" s="22">
        <v>0.37093828772706505</v>
      </c>
      <c r="AF21" s="23" t="s">
        <v>774</v>
      </c>
      <c r="AG21" s="24" t="s">
        <v>138</v>
      </c>
      <c r="AH21" s="24" t="s">
        <v>820</v>
      </c>
      <c r="AI21" s="24">
        <v>300</v>
      </c>
      <c r="AJ21" s="24">
        <v>317.40999999999997</v>
      </c>
      <c r="AK21" s="24">
        <v>317.99</v>
      </c>
      <c r="AL21" s="25">
        <v>0.52059512937595132</v>
      </c>
      <c r="AM21" s="36">
        <v>2</v>
      </c>
      <c r="AN21" s="26"/>
      <c r="AO21" s="36">
        <v>1</v>
      </c>
      <c r="AP21" s="26"/>
      <c r="AQ21" s="28">
        <v>49.030136986301372</v>
      </c>
      <c r="AR21" s="28">
        <v>53.032876712328765</v>
      </c>
      <c r="AS21" s="35">
        <v>3</v>
      </c>
      <c r="AT21" s="29" t="s">
        <v>140</v>
      </c>
      <c r="AU21" s="30" t="s">
        <v>141</v>
      </c>
      <c r="AV21" s="30">
        <v>0</v>
      </c>
      <c r="AW21" s="30" t="s">
        <v>142</v>
      </c>
      <c r="AX21" s="30" t="s">
        <v>143</v>
      </c>
      <c r="AY21" s="35">
        <f t="shared" si="0"/>
        <v>4</v>
      </c>
      <c r="AZ21" s="30">
        <v>657</v>
      </c>
      <c r="BA21" s="31" t="s">
        <v>776</v>
      </c>
      <c r="BB21" t="s">
        <v>144</v>
      </c>
      <c r="BC21" s="32" t="s">
        <v>145</v>
      </c>
      <c r="BD21" s="35">
        <f t="shared" si="1"/>
        <v>4</v>
      </c>
      <c r="BE21" s="33">
        <v>2.0192283508136448</v>
      </c>
      <c r="BF21" s="34">
        <v>1.0512004445314183</v>
      </c>
      <c r="BG21" s="35">
        <f t="shared" si="2"/>
        <v>2</v>
      </c>
      <c r="BH21" t="s">
        <v>146</v>
      </c>
      <c r="BI21" t="s">
        <v>147</v>
      </c>
      <c r="BJ21" s="35">
        <f>IFERROR(INDEX(DataTab_LCR_Battery_Info!$R$4:$R$9,MATCH(BH21,DataTab_LCR_Battery_Info!$Q$4:$Q$9,0))+INDEX(DataTab_LCR_Battery_Info!$T$4:$T$5,MATCH(BI21,DataTab_LCR_Battery_Info!$S$4:$S$5,0)),"1.75")</f>
        <v>4</v>
      </c>
      <c r="BK21">
        <f t="shared" si="4"/>
        <v>4</v>
      </c>
      <c r="BL21">
        <f t="shared" si="3"/>
        <v>79.166666666666671</v>
      </c>
      <c r="BM21">
        <f t="shared" si="5"/>
        <v>0</v>
      </c>
    </row>
    <row r="22" spans="2:65" x14ac:dyDescent="0.35">
      <c r="B22" t="s">
        <v>128</v>
      </c>
      <c r="C22" t="s">
        <v>128</v>
      </c>
      <c r="D22" s="15" t="s">
        <v>830</v>
      </c>
      <c r="E22" s="15" t="s">
        <v>831</v>
      </c>
      <c r="F22" s="15">
        <v>27.8</v>
      </c>
      <c r="G22" s="15">
        <v>29</v>
      </c>
      <c r="H22" s="15" t="s">
        <v>131</v>
      </c>
      <c r="I22" s="15" t="s">
        <v>832</v>
      </c>
      <c r="J22" s="15" t="s">
        <v>133</v>
      </c>
      <c r="K22" s="15" t="s">
        <v>134</v>
      </c>
      <c r="L22" s="15" t="s">
        <v>135</v>
      </c>
      <c r="M22" s="16">
        <v>42475</v>
      </c>
      <c r="N22" s="17" t="s">
        <v>833</v>
      </c>
      <c r="O22" s="18">
        <v>230</v>
      </c>
      <c r="P22" s="19">
        <v>57585</v>
      </c>
      <c r="Q22" s="20">
        <v>189038</v>
      </c>
      <c r="R22" s="21">
        <v>696758</v>
      </c>
      <c r="S22" s="21">
        <v>2129815</v>
      </c>
      <c r="T22" s="21">
        <v>1041131</v>
      </c>
      <c r="U22" s="21">
        <v>1088684</v>
      </c>
      <c r="V22" s="21">
        <v>0.62811150000000004</v>
      </c>
      <c r="W22" s="21">
        <v>343.36761999999999</v>
      </c>
      <c r="X22" s="21">
        <v>124593.307896535</v>
      </c>
      <c r="Y22" s="21">
        <v>2.9491364273422813E-7</v>
      </c>
      <c r="Z22" s="21">
        <v>1.6121945802804468E-4</v>
      </c>
      <c r="AA22" s="21">
        <v>5.8499591699999763E-2</v>
      </c>
      <c r="AB22" s="21">
        <v>5.5075222971042859</v>
      </c>
      <c r="AC22" s="21">
        <v>1.6242434630790088E-6</v>
      </c>
      <c r="AD22" s="21">
        <v>8.8791975981652462E-4</v>
      </c>
      <c r="AE22" s="22">
        <v>0.32218780565924549</v>
      </c>
      <c r="AF22" s="23" t="s">
        <v>774</v>
      </c>
      <c r="AG22" s="24" t="s">
        <v>138</v>
      </c>
      <c r="AH22" s="24" t="s">
        <v>834</v>
      </c>
      <c r="AI22" s="24">
        <v>29</v>
      </c>
      <c r="AJ22" s="24">
        <v>15.63</v>
      </c>
      <c r="AK22" s="24">
        <v>15.94</v>
      </c>
      <c r="AL22" s="25">
        <v>0.74412690914816559</v>
      </c>
      <c r="AM22" s="36">
        <v>3</v>
      </c>
      <c r="AN22" s="26"/>
      <c r="AO22" s="36">
        <v>4</v>
      </c>
      <c r="AP22" s="26"/>
      <c r="AQ22" s="28">
        <v>19.723287671232878</v>
      </c>
      <c r="AR22" s="28">
        <v>23.726027397260275</v>
      </c>
      <c r="AS22" s="35">
        <v>1</v>
      </c>
      <c r="AT22" s="29" t="s">
        <v>140</v>
      </c>
      <c r="AU22" s="30" t="s">
        <v>141</v>
      </c>
      <c r="AV22" s="30" t="s">
        <v>477</v>
      </c>
      <c r="AW22" s="30" t="s">
        <v>142</v>
      </c>
      <c r="AX22" s="30" t="s">
        <v>143</v>
      </c>
      <c r="AY22" s="35">
        <f t="shared" si="0"/>
        <v>4</v>
      </c>
      <c r="AZ22" s="30">
        <v>657</v>
      </c>
      <c r="BA22" s="31" t="s">
        <v>776</v>
      </c>
      <c r="BB22" t="s">
        <v>144</v>
      </c>
      <c r="BC22" s="32" t="s">
        <v>145</v>
      </c>
      <c r="BD22" s="35">
        <f t="shared" si="1"/>
        <v>4</v>
      </c>
      <c r="BE22" s="33">
        <v>1.7758395196330492</v>
      </c>
      <c r="BF22" s="34">
        <v>1.321449972887704</v>
      </c>
      <c r="BG22" s="35">
        <f t="shared" si="2"/>
        <v>3</v>
      </c>
      <c r="BH22" t="s">
        <v>478</v>
      </c>
      <c r="BI22" t="s">
        <v>313</v>
      </c>
      <c r="BJ22" s="35">
        <f>IFERROR(INDEX(DataTab_LCR_Battery_Info!$R$4:$R$9,MATCH(BH22,DataTab_LCR_Battery_Info!$Q$4:$Q$9,0))+INDEX(DataTab_LCR_Battery_Info!$T$4:$T$5,MATCH(BI22,DataTab_LCR_Battery_Info!$S$4:$S$5,0)),"1.75")</f>
        <v>2</v>
      </c>
      <c r="BK22">
        <f t="shared" si="4"/>
        <v>2</v>
      </c>
      <c r="BL22">
        <f t="shared" si="3"/>
        <v>78.125</v>
      </c>
      <c r="BM22">
        <f t="shared" si="5"/>
        <v>1</v>
      </c>
    </row>
    <row r="23" spans="2:65" x14ac:dyDescent="0.35">
      <c r="C23" t="s">
        <v>128</v>
      </c>
      <c r="D23" s="15" t="s">
        <v>835</v>
      </c>
      <c r="E23" s="15" t="s">
        <v>836</v>
      </c>
      <c r="F23" s="15">
        <v>47.9</v>
      </c>
      <c r="G23" s="15">
        <v>49.5</v>
      </c>
      <c r="H23" s="15" t="s">
        <v>131</v>
      </c>
      <c r="I23" s="15" t="s">
        <v>837</v>
      </c>
      <c r="J23" s="15" t="s">
        <v>133</v>
      </c>
      <c r="K23" s="15" t="s">
        <v>134</v>
      </c>
      <c r="L23" s="15" t="s">
        <v>135</v>
      </c>
      <c r="M23" s="16">
        <v>36116</v>
      </c>
      <c r="N23" s="17" t="s">
        <v>833</v>
      </c>
      <c r="O23" s="18">
        <v>230</v>
      </c>
      <c r="P23" s="19">
        <v>50464</v>
      </c>
      <c r="Q23" s="20">
        <v>557802</v>
      </c>
      <c r="R23" s="21">
        <v>807253</v>
      </c>
      <c r="S23" s="21">
        <v>5547498</v>
      </c>
      <c r="T23" s="21">
        <v>3932998</v>
      </c>
      <c r="U23" s="21">
        <v>1614500</v>
      </c>
      <c r="V23" s="21">
        <v>1.6204955999999999</v>
      </c>
      <c r="W23" s="21">
        <v>885.87092800000005</v>
      </c>
      <c r="X23" s="21">
        <v>324526.36795656598</v>
      </c>
      <c r="Y23" s="21">
        <v>2.921128768320421E-7</v>
      </c>
      <c r="Z23" s="21">
        <v>1.5968837266818302E-4</v>
      </c>
      <c r="AA23" s="21">
        <v>5.8499591699999888E-2</v>
      </c>
      <c r="AB23" s="21">
        <v>7.0508854396362866</v>
      </c>
      <c r="AC23" s="21">
        <v>2.0596544299853137E-6</v>
      </c>
      <c r="AD23" s="21">
        <v>1.1259444217253049E-3</v>
      </c>
      <c r="AE23" s="22">
        <v>0.41247391934219696</v>
      </c>
      <c r="AF23" s="23" t="s">
        <v>774</v>
      </c>
      <c r="AG23" s="24" t="s">
        <v>138</v>
      </c>
      <c r="AH23" s="24" t="s">
        <v>838</v>
      </c>
      <c r="AI23" s="24">
        <v>68.7</v>
      </c>
      <c r="AJ23" s="24">
        <v>45.47</v>
      </c>
      <c r="AK23" s="24">
        <v>45.25</v>
      </c>
      <c r="AL23" s="25">
        <v>0.9268708500329006</v>
      </c>
      <c r="AM23" s="36">
        <v>4</v>
      </c>
      <c r="AN23" s="26"/>
      <c r="AO23" s="36">
        <v>1</v>
      </c>
      <c r="AP23" s="26"/>
      <c r="AQ23" s="28">
        <v>37.145205479452052</v>
      </c>
      <c r="AR23" s="28">
        <v>41.147945205479452</v>
      </c>
      <c r="AS23" s="35">
        <v>1</v>
      </c>
      <c r="AT23" s="29" t="s">
        <v>140</v>
      </c>
      <c r="AU23" s="30" t="s">
        <v>141</v>
      </c>
      <c r="AV23" s="30" t="s">
        <v>477</v>
      </c>
      <c r="AW23" s="30" t="s">
        <v>142</v>
      </c>
      <c r="AX23" s="30" t="s">
        <v>143</v>
      </c>
      <c r="AY23" s="35">
        <f t="shared" si="0"/>
        <v>4</v>
      </c>
      <c r="AZ23" s="30">
        <v>657</v>
      </c>
      <c r="BA23" s="31" t="s">
        <v>776</v>
      </c>
      <c r="BB23" t="s">
        <v>144</v>
      </c>
      <c r="BC23" s="32" t="s">
        <v>145</v>
      </c>
      <c r="BD23" s="35">
        <f t="shared" si="1"/>
        <v>4</v>
      </c>
      <c r="BE23" s="33">
        <v>2.2518888434506099</v>
      </c>
      <c r="BF23" s="34">
        <v>2.0872101265086722</v>
      </c>
      <c r="BG23" s="35">
        <f t="shared" si="2"/>
        <v>4</v>
      </c>
      <c r="BH23" t="s">
        <v>478</v>
      </c>
      <c r="BI23" t="s">
        <v>313</v>
      </c>
      <c r="BJ23" s="35">
        <f>IFERROR(INDEX(DataTab_LCR_Battery_Info!$R$4:$R$9,MATCH(BH23,DataTab_LCR_Battery_Info!$Q$4:$Q$9,0))+INDEX(DataTab_LCR_Battery_Info!$T$4:$T$5,MATCH(BI23,DataTab_LCR_Battery_Info!$S$4:$S$5,0)),"1.75")</f>
        <v>2</v>
      </c>
      <c r="BK23">
        <f t="shared" si="4"/>
        <v>2</v>
      </c>
      <c r="BL23">
        <f t="shared" si="3"/>
        <v>72.916666666666671</v>
      </c>
      <c r="BM23">
        <f t="shared" si="5"/>
        <v>1</v>
      </c>
    </row>
    <row r="24" spans="2:65" x14ac:dyDescent="0.35">
      <c r="C24" t="s">
        <v>128</v>
      </c>
      <c r="D24" s="15" t="s">
        <v>839</v>
      </c>
      <c r="E24" s="15" t="s">
        <v>840</v>
      </c>
      <c r="F24" s="15">
        <v>8.5</v>
      </c>
      <c r="G24" s="15">
        <v>12.5</v>
      </c>
      <c r="H24" s="15" t="s">
        <v>156</v>
      </c>
      <c r="I24" s="15" t="s">
        <v>520</v>
      </c>
      <c r="J24" s="15" t="s">
        <v>133</v>
      </c>
      <c r="K24" s="15" t="s">
        <v>134</v>
      </c>
      <c r="L24" s="15" t="s">
        <v>159</v>
      </c>
      <c r="M24" s="16">
        <v>32297</v>
      </c>
      <c r="N24" s="17" t="s">
        <v>841</v>
      </c>
      <c r="O24" s="18">
        <v>115</v>
      </c>
      <c r="P24" s="19">
        <v>50750</v>
      </c>
      <c r="Q24" s="20">
        <v>48672</v>
      </c>
      <c r="R24" s="21">
        <v>374654</v>
      </c>
      <c r="S24" s="21">
        <v>747415</v>
      </c>
      <c r="T24" s="21">
        <v>241128</v>
      </c>
      <c r="U24" s="21">
        <v>506287</v>
      </c>
      <c r="V24" s="21">
        <v>0.2196129</v>
      </c>
      <c r="W24" s="21">
        <v>120.055052</v>
      </c>
      <c r="X24" s="21">
        <v>43723.472330455501</v>
      </c>
      <c r="Y24" s="21">
        <v>2.9382993383863049E-7</v>
      </c>
      <c r="Z24" s="21">
        <v>1.6062703049845133E-4</v>
      </c>
      <c r="AA24" s="21">
        <v>5.8499591699999999E-2</v>
      </c>
      <c r="AB24" s="21">
        <v>4.9541420118343193</v>
      </c>
      <c r="AC24" s="21">
        <v>1.4556752195644578E-6</v>
      </c>
      <c r="AD24" s="21">
        <v>7.957691200285703E-4</v>
      </c>
      <c r="AE24" s="22">
        <v>0.28981528491612424</v>
      </c>
      <c r="AF24" s="23" t="s">
        <v>774</v>
      </c>
      <c r="AG24" s="24" t="s">
        <v>138</v>
      </c>
      <c r="AH24" s="24" t="s">
        <v>842</v>
      </c>
      <c r="AI24" s="24">
        <v>6.8</v>
      </c>
      <c r="AJ24" s="24">
        <v>0.85</v>
      </c>
      <c r="AK24" s="24">
        <v>0.86</v>
      </c>
      <c r="AL24" s="25">
        <v>0.81708299758259473</v>
      </c>
      <c r="AM24" s="36">
        <v>4</v>
      </c>
      <c r="AN24" s="26"/>
      <c r="AO24" s="36">
        <v>1</v>
      </c>
      <c r="AP24" s="26"/>
      <c r="AQ24" s="28">
        <v>47.608219178082194</v>
      </c>
      <c r="AR24" s="28">
        <v>51.610958904109587</v>
      </c>
      <c r="AS24" s="35">
        <v>3</v>
      </c>
      <c r="AT24" s="29" t="s">
        <v>140</v>
      </c>
      <c r="AU24" s="30" t="s">
        <v>186</v>
      </c>
      <c r="AV24" s="30" t="s">
        <v>807</v>
      </c>
      <c r="AW24" s="30" t="s">
        <v>142</v>
      </c>
      <c r="AX24" s="30" t="s">
        <v>143</v>
      </c>
      <c r="AY24" s="35">
        <f t="shared" si="0"/>
        <v>4</v>
      </c>
      <c r="AZ24" s="30">
        <v>793</v>
      </c>
      <c r="BA24" s="31" t="s">
        <v>776</v>
      </c>
      <c r="BB24" t="s">
        <v>443</v>
      </c>
      <c r="BC24" s="32">
        <v>10.60375276125</v>
      </c>
      <c r="BD24" s="35">
        <f t="shared" si="1"/>
        <v>1</v>
      </c>
      <c r="BE24" s="33">
        <v>1.5915382400571405</v>
      </c>
      <c r="BF24" s="34">
        <v>1.3004188359532156</v>
      </c>
      <c r="BG24" s="35">
        <f t="shared" si="2"/>
        <v>3</v>
      </c>
      <c r="BH24" t="s">
        <v>146</v>
      </c>
      <c r="BI24" t="s">
        <v>147</v>
      </c>
      <c r="BJ24" s="35">
        <f>IFERROR(INDEX(DataTab_LCR_Battery_Info!$R$4:$R$9,MATCH(BH24,DataTab_LCR_Battery_Info!$Q$4:$Q$9,0))+INDEX(DataTab_LCR_Battery_Info!$T$4:$T$5,MATCH(BI24,DataTab_LCR_Battery_Info!$S$4:$S$5,0)),"1.75")</f>
        <v>4</v>
      </c>
      <c r="BK24">
        <f t="shared" si="4"/>
        <v>4</v>
      </c>
      <c r="BL24">
        <f t="shared" si="3"/>
        <v>70.833333333333329</v>
      </c>
      <c r="BM24">
        <f t="shared" si="5"/>
        <v>0</v>
      </c>
    </row>
    <row r="25" spans="2:65" x14ac:dyDescent="0.35">
      <c r="D25" s="15" t="s">
        <v>843</v>
      </c>
      <c r="E25" s="15" t="s">
        <v>844</v>
      </c>
      <c r="F25" s="15">
        <v>26</v>
      </c>
      <c r="G25" s="15">
        <v>31.6</v>
      </c>
      <c r="H25" s="15" t="s">
        <v>131</v>
      </c>
      <c r="I25" s="15" t="s">
        <v>845</v>
      </c>
      <c r="J25" s="15" t="s">
        <v>206</v>
      </c>
      <c r="K25" s="15" t="s">
        <v>134</v>
      </c>
      <c r="L25" s="15" t="s">
        <v>135</v>
      </c>
      <c r="M25" s="16">
        <v>43278</v>
      </c>
      <c r="N25" s="17" t="s">
        <v>846</v>
      </c>
      <c r="O25" s="18">
        <v>230</v>
      </c>
      <c r="P25" s="19">
        <v>50850</v>
      </c>
      <c r="Q25" s="20">
        <v>24709</v>
      </c>
      <c r="R25" s="21">
        <v>34075</v>
      </c>
      <c r="S25" s="21">
        <v>247531</v>
      </c>
      <c r="T25" s="21">
        <v>180717</v>
      </c>
      <c r="U25" s="21">
        <v>66814</v>
      </c>
      <c r="V25" s="21">
        <v>7.1818199999999999E-2</v>
      </c>
      <c r="W25" s="21">
        <v>33.515160000000002</v>
      </c>
      <c r="X25" s="21">
        <v>14480.4624330927</v>
      </c>
      <c r="Y25" s="21">
        <v>2.9013820491170801E-7</v>
      </c>
      <c r="Z25" s="21">
        <v>1.3539782895879708E-4</v>
      </c>
      <c r="AA25" s="21">
        <v>5.8499591699999999E-2</v>
      </c>
      <c r="AB25" s="21">
        <v>7.3138127807681412</v>
      </c>
      <c r="AC25" s="21">
        <v>2.1220165112723758E-6</v>
      </c>
      <c r="AD25" s="21">
        <v>9.9027437192710887E-4</v>
      </c>
      <c r="AE25" s="22">
        <v>0.42785506144517788</v>
      </c>
      <c r="AF25" s="23" t="s">
        <v>774</v>
      </c>
      <c r="AG25" s="24" t="s">
        <v>209</v>
      </c>
      <c r="AH25" s="24" t="s">
        <v>847</v>
      </c>
      <c r="AI25" s="24">
        <v>30.8</v>
      </c>
      <c r="AJ25" s="24">
        <v>26</v>
      </c>
      <c r="AK25" s="24">
        <v>26</v>
      </c>
      <c r="AL25" s="25">
        <v>9.1579938326513663E-2</v>
      </c>
      <c r="AM25" s="36">
        <v>1</v>
      </c>
      <c r="AN25" s="26"/>
      <c r="AO25" s="36">
        <v>3</v>
      </c>
      <c r="AP25" s="26"/>
      <c r="AQ25" s="28">
        <v>17.523287671232875</v>
      </c>
      <c r="AR25" s="28">
        <v>21.526027397260275</v>
      </c>
      <c r="AS25" s="35">
        <v>1</v>
      </c>
      <c r="AT25" s="29" t="s">
        <v>140</v>
      </c>
      <c r="AU25" s="30" t="s">
        <v>193</v>
      </c>
      <c r="AV25" s="30" t="s">
        <v>194</v>
      </c>
      <c r="AW25" s="30" t="s">
        <v>142</v>
      </c>
      <c r="AX25" s="30" t="s">
        <v>143</v>
      </c>
      <c r="AY25" s="35">
        <f t="shared" si="0"/>
        <v>4</v>
      </c>
      <c r="AZ25" s="30">
        <v>1141</v>
      </c>
      <c r="BA25" s="31" t="s">
        <v>776</v>
      </c>
      <c r="BB25" t="s">
        <v>171</v>
      </c>
      <c r="BC25" s="32">
        <v>1.5320850758459998</v>
      </c>
      <c r="BD25" s="35">
        <f t="shared" si="1"/>
        <v>3</v>
      </c>
      <c r="BE25" s="33">
        <v>1.9805487438542178</v>
      </c>
      <c r="BF25" s="34">
        <v>0.18137853181482336</v>
      </c>
      <c r="BG25" s="35">
        <f t="shared" si="2"/>
        <v>1</v>
      </c>
      <c r="BH25" t="s">
        <v>146</v>
      </c>
      <c r="BI25" t="s">
        <v>147</v>
      </c>
      <c r="BJ25" s="35">
        <f>IFERROR(INDEX(DataTab_LCR_Battery_Info!$R$4:$R$9,MATCH(BH25,DataTab_LCR_Battery_Info!$Q$4:$Q$9,0))+INDEX(DataTab_LCR_Battery_Info!$T$4:$T$5,MATCH(BI25,DataTab_LCR_Battery_Info!$S$4:$S$5,0)),"1.75")</f>
        <v>4</v>
      </c>
      <c r="BK25">
        <f t="shared" si="4"/>
        <v>4</v>
      </c>
      <c r="BL25">
        <f t="shared" si="3"/>
        <v>70.833333333333329</v>
      </c>
      <c r="BM25">
        <f t="shared" si="5"/>
        <v>1</v>
      </c>
    </row>
    <row r="26" spans="2:65" x14ac:dyDescent="0.35">
      <c r="D26" s="15" t="s">
        <v>848</v>
      </c>
      <c r="E26" s="15" t="s">
        <v>849</v>
      </c>
      <c r="F26" s="15">
        <v>47.7</v>
      </c>
      <c r="G26" s="15">
        <v>47.7</v>
      </c>
      <c r="H26" s="15" t="s">
        <v>131</v>
      </c>
      <c r="I26" s="15" t="s">
        <v>850</v>
      </c>
      <c r="J26" s="15" t="s">
        <v>158</v>
      </c>
      <c r="K26" s="15" t="s">
        <v>134</v>
      </c>
      <c r="L26" s="15" t="s">
        <v>135</v>
      </c>
      <c r="M26" s="16">
        <v>43983</v>
      </c>
      <c r="N26" s="17" t="s">
        <v>833</v>
      </c>
      <c r="O26" s="18">
        <v>230</v>
      </c>
      <c r="P26" s="19">
        <v>10776</v>
      </c>
      <c r="Q26" s="20">
        <v>157062</v>
      </c>
      <c r="R26" s="21">
        <v>86544</v>
      </c>
      <c r="S26" s="21">
        <v>1449560</v>
      </c>
      <c r="T26" s="21">
        <v>1252870</v>
      </c>
      <c r="U26" s="21">
        <v>196690</v>
      </c>
      <c r="V26" s="21">
        <v>0.42183929999999997</v>
      </c>
      <c r="W26" s="21">
        <v>230.60548399999999</v>
      </c>
      <c r="X26" s="21">
        <v>84798.668144651994</v>
      </c>
      <c r="Y26" s="21">
        <v>2.9101196225061395E-7</v>
      </c>
      <c r="Z26" s="21">
        <v>1.5908653936366898E-4</v>
      </c>
      <c r="AA26" s="21">
        <v>5.8499591699999999E-2</v>
      </c>
      <c r="AB26" s="21">
        <v>7.9769135755306824</v>
      </c>
      <c r="AC26" s="21">
        <v>2.3213772723187449E-6</v>
      </c>
      <c r="AD26" s="21">
        <v>1.2690195755342473E-3</v>
      </c>
      <c r="AE26" s="22">
        <v>0.466646187194732</v>
      </c>
      <c r="AF26" s="23" t="s">
        <v>774</v>
      </c>
      <c r="AG26" s="24" t="s">
        <v>138</v>
      </c>
      <c r="AH26" s="24" t="s">
        <v>851</v>
      </c>
      <c r="AI26" s="24">
        <v>48.5</v>
      </c>
      <c r="AJ26" s="24">
        <v>48.13</v>
      </c>
      <c r="AK26" s="24">
        <v>48.13</v>
      </c>
      <c r="AL26" s="25">
        <v>0.36967942381019631</v>
      </c>
      <c r="AM26" s="36">
        <v>1</v>
      </c>
      <c r="AN26" s="26"/>
      <c r="AO26" s="36">
        <v>3</v>
      </c>
      <c r="AP26" s="26"/>
      <c r="AQ26" s="28">
        <v>15.591780821917808</v>
      </c>
      <c r="AR26" s="28">
        <v>19.594520547945205</v>
      </c>
      <c r="AS26" s="35">
        <v>1</v>
      </c>
      <c r="AT26" s="29" t="s">
        <v>140</v>
      </c>
      <c r="AU26" s="30" t="s">
        <v>141</v>
      </c>
      <c r="AV26" s="30" t="s">
        <v>477</v>
      </c>
      <c r="AW26" s="30" t="s">
        <v>142</v>
      </c>
      <c r="AX26" s="30" t="s">
        <v>143</v>
      </c>
      <c r="AY26" s="35">
        <f t="shared" si="0"/>
        <v>4</v>
      </c>
      <c r="AZ26" s="30">
        <v>657</v>
      </c>
      <c r="BA26" s="31" t="s">
        <v>776</v>
      </c>
      <c r="BB26" t="s">
        <v>144</v>
      </c>
      <c r="BC26" s="32" t="s">
        <v>145</v>
      </c>
      <c r="BD26" s="35">
        <f t="shared" si="1"/>
        <v>4</v>
      </c>
      <c r="BE26" s="33">
        <v>2.5380391510684945</v>
      </c>
      <c r="BF26" s="34">
        <v>0.93826085097472078</v>
      </c>
      <c r="BG26" s="35">
        <f t="shared" si="2"/>
        <v>2</v>
      </c>
      <c r="BH26" t="s">
        <v>478</v>
      </c>
      <c r="BI26" t="s">
        <v>313</v>
      </c>
      <c r="BJ26" s="35">
        <f>IFERROR(INDEX(DataTab_LCR_Battery_Info!$R$4:$R$9,MATCH(BH26,DataTab_LCR_Battery_Info!$Q$4:$Q$9,0))+INDEX(DataTab_LCR_Battery_Info!$T$4:$T$5,MATCH(BI26,DataTab_LCR_Battery_Info!$S$4:$S$5,0)),"1.75")</f>
        <v>2</v>
      </c>
      <c r="BK26">
        <f t="shared" si="4"/>
        <v>2</v>
      </c>
      <c r="BL26">
        <f t="shared" si="3"/>
        <v>70.833333333333329</v>
      </c>
      <c r="BM26">
        <f t="shared" si="5"/>
        <v>1</v>
      </c>
    </row>
    <row r="27" spans="2:65" x14ac:dyDescent="0.35">
      <c r="C27" t="s">
        <v>128</v>
      </c>
      <c r="D27" s="15" t="s">
        <v>852</v>
      </c>
      <c r="E27" s="15" t="s">
        <v>853</v>
      </c>
      <c r="F27" s="15">
        <v>48.2</v>
      </c>
      <c r="G27" s="15">
        <v>48.2</v>
      </c>
      <c r="H27" s="15" t="s">
        <v>131</v>
      </c>
      <c r="I27" s="15" t="s">
        <v>854</v>
      </c>
      <c r="J27" s="15"/>
      <c r="K27" s="15" t="s">
        <v>582</v>
      </c>
      <c r="L27" s="15" t="s">
        <v>135</v>
      </c>
      <c r="M27" s="16">
        <v>30834</v>
      </c>
      <c r="N27" s="17" t="s">
        <v>855</v>
      </c>
      <c r="O27" s="18">
        <v>230</v>
      </c>
      <c r="P27" s="19">
        <v>50115</v>
      </c>
      <c r="Q27" s="20">
        <v>282302</v>
      </c>
      <c r="R27" s="21">
        <v>1732330</v>
      </c>
      <c r="S27" s="21">
        <v>3742979</v>
      </c>
      <c r="T27" s="21">
        <v>1401992</v>
      </c>
      <c r="U27" s="21">
        <v>2340987</v>
      </c>
      <c r="V27" s="21">
        <v>1.0826522999999999</v>
      </c>
      <c r="W27" s="21">
        <v>591.84992399999999</v>
      </c>
      <c r="X27" s="21">
        <v>218962.743241674</v>
      </c>
      <c r="Y27" s="21">
        <v>2.8924883094454975E-7</v>
      </c>
      <c r="Z27" s="21">
        <v>1.5812269424968721E-4</v>
      </c>
      <c r="AA27" s="21">
        <v>5.8499591699999923E-2</v>
      </c>
      <c r="AB27" s="21">
        <v>4.9662843337985558</v>
      </c>
      <c r="AC27" s="21">
        <v>1.4364919376894643E-6</v>
      </c>
      <c r="AD27" s="21">
        <v>7.8528225927024058E-4</v>
      </c>
      <c r="AE27" s="22">
        <v>0.29052560579332165</v>
      </c>
      <c r="AF27" s="23" t="s">
        <v>774</v>
      </c>
      <c r="AG27" s="24" t="s">
        <v>138</v>
      </c>
      <c r="AH27" s="24" t="s">
        <v>856</v>
      </c>
      <c r="AI27" s="24">
        <v>48.2</v>
      </c>
      <c r="AJ27" s="24">
        <v>12.56</v>
      </c>
      <c r="AK27" s="24">
        <v>11.63</v>
      </c>
      <c r="AL27" s="25">
        <v>0.6685945167585593</v>
      </c>
      <c r="AM27" s="36">
        <v>3</v>
      </c>
      <c r="AN27" s="26"/>
      <c r="AO27" s="36">
        <v>2</v>
      </c>
      <c r="AP27" s="26"/>
      <c r="AQ27" s="28">
        <v>51.61643835616438</v>
      </c>
      <c r="AR27" s="28">
        <v>55.61917808219178</v>
      </c>
      <c r="AS27" s="35">
        <v>4</v>
      </c>
      <c r="AT27" s="29" t="s">
        <v>142</v>
      </c>
      <c r="AU27" s="30" t="s">
        <v>163</v>
      </c>
      <c r="AV27" s="30" t="s">
        <v>163</v>
      </c>
      <c r="AW27" s="30" t="s">
        <v>142</v>
      </c>
      <c r="AX27" s="30" t="s">
        <v>143</v>
      </c>
      <c r="AY27" s="35">
        <f t="shared" si="0"/>
        <v>4</v>
      </c>
      <c r="AZ27" s="30" t="s">
        <v>780</v>
      </c>
      <c r="BA27" s="31" t="s">
        <v>776</v>
      </c>
      <c r="BB27" t="s">
        <v>171</v>
      </c>
      <c r="BC27" s="32">
        <v>0.35002972457099996</v>
      </c>
      <c r="BD27" s="35">
        <f t="shared" si="1"/>
        <v>3</v>
      </c>
      <c r="BE27" s="33">
        <v>1.5705645185404811</v>
      </c>
      <c r="BF27" s="34">
        <v>1.0500708253117124</v>
      </c>
      <c r="BG27" s="35">
        <f t="shared" si="2"/>
        <v>2</v>
      </c>
      <c r="BH27" t="s">
        <v>147</v>
      </c>
      <c r="BI27" t="s">
        <v>313</v>
      </c>
      <c r="BJ27" s="35">
        <f>IFERROR(INDEX(DataTab_LCR_Battery_Info!$R$4:$R$9,MATCH(BH27,DataTab_LCR_Battery_Info!$Q$4:$Q$9,0))+INDEX(DataTab_LCR_Battery_Info!$T$4:$T$5,MATCH(BI27,DataTab_LCR_Battery_Info!$S$4:$S$5,0)),"1.75")</f>
        <v>1.5</v>
      </c>
      <c r="BK27">
        <f t="shared" si="4"/>
        <v>2</v>
      </c>
      <c r="BL27">
        <f t="shared" si="3"/>
        <v>70.833333333333329</v>
      </c>
      <c r="BM27">
        <f t="shared" si="5"/>
        <v>0</v>
      </c>
    </row>
    <row r="28" spans="2:65" x14ac:dyDescent="0.35">
      <c r="C28" t="s">
        <v>128</v>
      </c>
      <c r="D28" s="15" t="s">
        <v>857</v>
      </c>
      <c r="E28" s="15" t="s">
        <v>858</v>
      </c>
      <c r="F28" s="15">
        <v>248</v>
      </c>
      <c r="G28" s="15">
        <v>291</v>
      </c>
      <c r="H28" s="15" t="s">
        <v>156</v>
      </c>
      <c r="I28" s="15" t="s">
        <v>859</v>
      </c>
      <c r="J28" s="15" t="s">
        <v>133</v>
      </c>
      <c r="K28" s="15" t="s">
        <v>134</v>
      </c>
      <c r="L28" s="15" t="s">
        <v>159</v>
      </c>
      <c r="M28" s="16">
        <v>32860</v>
      </c>
      <c r="N28" s="17" t="s">
        <v>860</v>
      </c>
      <c r="O28" s="18">
        <v>230</v>
      </c>
      <c r="P28" s="19">
        <v>52169</v>
      </c>
      <c r="Q28" s="20">
        <v>850069</v>
      </c>
      <c r="R28" s="21">
        <v>5237207</v>
      </c>
      <c r="S28" s="21">
        <v>10249621</v>
      </c>
      <c r="T28" s="21">
        <v>3703111</v>
      </c>
      <c r="U28" s="21">
        <v>6546510</v>
      </c>
      <c r="V28" s="21">
        <v>2.9718488999999999</v>
      </c>
      <c r="W28" s="21">
        <v>1624.6107320000001</v>
      </c>
      <c r="X28" s="21">
        <v>599598.64357974497</v>
      </c>
      <c r="Y28" s="21">
        <v>2.8994719902326146E-7</v>
      </c>
      <c r="Z28" s="21">
        <v>1.5850446879938293E-4</v>
      </c>
      <c r="AA28" s="21">
        <v>5.849959169999993E-2</v>
      </c>
      <c r="AB28" s="21">
        <v>4.3562475516693349</v>
      </c>
      <c r="AC28" s="21">
        <v>1.2630817758584642E-6</v>
      </c>
      <c r="AD28" s="21">
        <v>6.9048470413596037E-4</v>
      </c>
      <c r="AE28" s="22">
        <v>0.25483870311678042</v>
      </c>
      <c r="AF28" s="23" t="s">
        <v>774</v>
      </c>
      <c r="AG28" s="24" t="s">
        <v>138</v>
      </c>
      <c r="AH28" s="24" t="s">
        <v>861</v>
      </c>
      <c r="AI28" s="24">
        <v>234</v>
      </c>
      <c r="AJ28" s="24">
        <v>229.5</v>
      </c>
      <c r="AK28" s="24">
        <v>232.23</v>
      </c>
      <c r="AL28" s="25">
        <v>0.41470017172071966</v>
      </c>
      <c r="AM28" s="36">
        <v>1</v>
      </c>
      <c r="AN28" s="26"/>
      <c r="AO28" s="36">
        <v>1</v>
      </c>
      <c r="AP28" s="26"/>
      <c r="AQ28" s="28">
        <v>46.065753424657537</v>
      </c>
      <c r="AR28" s="28">
        <v>50.06849315068493</v>
      </c>
      <c r="AS28" s="35">
        <v>2</v>
      </c>
      <c r="AT28" s="29" t="s">
        <v>142</v>
      </c>
      <c r="AU28" s="30" t="s">
        <v>163</v>
      </c>
      <c r="AV28" s="30" t="s">
        <v>163</v>
      </c>
      <c r="AW28" s="30" t="s">
        <v>142</v>
      </c>
      <c r="AX28" s="30" t="s">
        <v>143</v>
      </c>
      <c r="AY28" s="35">
        <f t="shared" si="0"/>
        <v>4</v>
      </c>
      <c r="AZ28" s="30" t="s">
        <v>780</v>
      </c>
      <c r="BA28" s="31" t="s">
        <v>776</v>
      </c>
      <c r="BB28" t="s">
        <v>171</v>
      </c>
      <c r="BC28" s="32">
        <v>4.3398311759999999E-3</v>
      </c>
      <c r="BD28" s="35">
        <f t="shared" si="1"/>
        <v>3</v>
      </c>
      <c r="BE28" s="33">
        <v>1.3809694082719208</v>
      </c>
      <c r="BF28" s="34">
        <v>0.57268825075142615</v>
      </c>
      <c r="BG28" s="35">
        <f t="shared" si="2"/>
        <v>1</v>
      </c>
      <c r="BH28" t="s">
        <v>146</v>
      </c>
      <c r="BI28" t="s">
        <v>147</v>
      </c>
      <c r="BJ28" s="35">
        <f>IFERROR(INDEX(DataTab_LCR_Battery_Info!$R$4:$R$9,MATCH(BH28,DataTab_LCR_Battery_Info!$Q$4:$Q$9,0))+INDEX(DataTab_LCR_Battery_Info!$T$4:$T$5,MATCH(BI28,DataTab_LCR_Battery_Info!$S$4:$S$5,0)),"1.75")</f>
        <v>4</v>
      </c>
      <c r="BK28">
        <f t="shared" si="4"/>
        <v>4</v>
      </c>
      <c r="BL28">
        <f t="shared" si="3"/>
        <v>67.708333333333329</v>
      </c>
      <c r="BM28">
        <f t="shared" si="5"/>
        <v>0</v>
      </c>
    </row>
    <row r="29" spans="2:65" x14ac:dyDescent="0.35">
      <c r="C29" t="s">
        <v>128</v>
      </c>
      <c r="D29" s="15" t="s">
        <v>862</v>
      </c>
      <c r="E29" s="15" t="s">
        <v>863</v>
      </c>
      <c r="F29" s="15">
        <v>305</v>
      </c>
      <c r="G29" s="15">
        <v>416.6</v>
      </c>
      <c r="H29" s="15" t="s">
        <v>131</v>
      </c>
      <c r="I29" s="15" t="s">
        <v>864</v>
      </c>
      <c r="J29" s="15" t="s">
        <v>206</v>
      </c>
      <c r="K29" s="15" t="s">
        <v>134</v>
      </c>
      <c r="L29" s="15" t="s">
        <v>135</v>
      </c>
      <c r="M29" s="16">
        <v>32115</v>
      </c>
      <c r="N29" s="17" t="s">
        <v>865</v>
      </c>
      <c r="O29" s="18">
        <v>230</v>
      </c>
      <c r="P29" s="19">
        <v>50216</v>
      </c>
      <c r="Q29" s="20">
        <v>2988696</v>
      </c>
      <c r="R29" s="21">
        <v>11797592</v>
      </c>
      <c r="S29" s="21">
        <v>35475840</v>
      </c>
      <c r="T29" s="21">
        <v>16447471</v>
      </c>
      <c r="U29" s="21">
        <v>19028369</v>
      </c>
      <c r="V29" s="21">
        <v>64.162242317899995</v>
      </c>
      <c r="W29" s="21">
        <v>4176.9837918700005</v>
      </c>
      <c r="X29" s="21">
        <v>1736126.8331548618</v>
      </c>
      <c r="Y29" s="21">
        <v>1.8086179867171573E-6</v>
      </c>
      <c r="Z29" s="21">
        <v>1.1774164591648853E-4</v>
      </c>
      <c r="AA29" s="21">
        <v>4.8938286821534366E-2</v>
      </c>
      <c r="AB29" s="21">
        <v>5.5032264907504809</v>
      </c>
      <c r="AC29" s="21">
        <v>9.9532344161496616E-6</v>
      </c>
      <c r="AD29" s="21">
        <v>6.479589448721829E-4</v>
      </c>
      <c r="AE29" s="22">
        <v>0.26931847644821305</v>
      </c>
      <c r="AF29" s="23" t="s">
        <v>774</v>
      </c>
      <c r="AG29" s="24" t="s">
        <v>209</v>
      </c>
      <c r="AH29" s="24" t="s">
        <v>866</v>
      </c>
      <c r="AI29" s="24">
        <v>405</v>
      </c>
      <c r="AJ29" s="24">
        <v>259.89</v>
      </c>
      <c r="AK29" s="24">
        <v>256.73</v>
      </c>
      <c r="AL29" s="25">
        <v>0.84240825300186029</v>
      </c>
      <c r="AM29" s="36">
        <v>4</v>
      </c>
      <c r="AN29" s="26"/>
      <c r="AO29" s="36">
        <v>2</v>
      </c>
      <c r="AP29" s="26"/>
      <c r="AQ29" s="28">
        <v>48.106849315068494</v>
      </c>
      <c r="AR29" s="28">
        <v>52.109589041095887</v>
      </c>
      <c r="AS29" s="35">
        <v>3</v>
      </c>
      <c r="AT29" s="29" t="s">
        <v>140</v>
      </c>
      <c r="AU29" s="30" t="s">
        <v>193</v>
      </c>
      <c r="AV29" s="30" t="s">
        <v>244</v>
      </c>
      <c r="AW29" s="30" t="s">
        <v>140</v>
      </c>
      <c r="AX29" s="30">
        <v>23</v>
      </c>
      <c r="AY29" s="35">
        <f t="shared" si="0"/>
        <v>1</v>
      </c>
      <c r="AZ29" s="30">
        <v>1141</v>
      </c>
      <c r="BA29" s="31" t="s">
        <v>776</v>
      </c>
      <c r="BB29" t="s">
        <v>144</v>
      </c>
      <c r="BC29" s="32" t="s">
        <v>145</v>
      </c>
      <c r="BD29" s="35">
        <f t="shared" si="1"/>
        <v>4</v>
      </c>
      <c r="BE29" s="33">
        <v>1.2959178897443657</v>
      </c>
      <c r="BF29" s="34">
        <v>1.0916919255334085</v>
      </c>
      <c r="BG29" s="35">
        <f t="shared" si="2"/>
        <v>3</v>
      </c>
      <c r="BH29" t="s">
        <v>146</v>
      </c>
      <c r="BI29" t="s">
        <v>147</v>
      </c>
      <c r="BJ29" s="35">
        <f>IFERROR(INDEX(DataTab_LCR_Battery_Info!$R$4:$R$9,MATCH(BH29,DataTab_LCR_Battery_Info!$Q$4:$Q$9,0))+INDEX(DataTab_LCR_Battery_Info!$T$4:$T$5,MATCH(BI29,DataTab_LCR_Battery_Info!$S$4:$S$5,0)),"1.75")</f>
        <v>4</v>
      </c>
      <c r="BK29">
        <f t="shared" si="4"/>
        <v>4</v>
      </c>
      <c r="BL29">
        <f t="shared" si="3"/>
        <v>67.708333333333329</v>
      </c>
      <c r="BM29">
        <f t="shared" si="5"/>
        <v>1</v>
      </c>
    </row>
    <row r="30" spans="2:65" x14ac:dyDescent="0.35">
      <c r="C30" t="s">
        <v>128</v>
      </c>
      <c r="D30" s="15" t="s">
        <v>867</v>
      </c>
      <c r="E30" s="15" t="s">
        <v>868</v>
      </c>
      <c r="F30" s="15">
        <v>6.9</v>
      </c>
      <c r="G30" s="15">
        <v>6.9</v>
      </c>
      <c r="H30" s="15" t="s">
        <v>156</v>
      </c>
      <c r="I30" s="15" t="s">
        <v>520</v>
      </c>
      <c r="J30" s="15" t="s">
        <v>158</v>
      </c>
      <c r="K30" s="15" t="s">
        <v>134</v>
      </c>
      <c r="L30" s="15" t="s">
        <v>167</v>
      </c>
      <c r="M30" s="16">
        <v>31846</v>
      </c>
      <c r="N30" s="17" t="s">
        <v>384</v>
      </c>
      <c r="O30" s="18">
        <v>230</v>
      </c>
      <c r="P30" s="19">
        <v>50537</v>
      </c>
      <c r="Q30" s="20">
        <v>28860</v>
      </c>
      <c r="R30" s="21">
        <v>153875</v>
      </c>
      <c r="S30" s="21">
        <v>459974</v>
      </c>
      <c r="T30" s="21">
        <v>185197</v>
      </c>
      <c r="U30" s="21">
        <v>274777</v>
      </c>
      <c r="V30" s="21">
        <v>0.13338720000000001</v>
      </c>
      <c r="W30" s="21">
        <v>72.918335999999996</v>
      </c>
      <c r="X30" s="21">
        <v>26908.291192615801</v>
      </c>
      <c r="Y30" s="21">
        <v>2.8998856457104102E-7</v>
      </c>
      <c r="Z30" s="21">
        <v>1.5852708196550239E-4</v>
      </c>
      <c r="AA30" s="21">
        <v>5.8499591700000006E-2</v>
      </c>
      <c r="AB30" s="21">
        <v>6.4170824670824667</v>
      </c>
      <c r="AC30" s="21">
        <v>1.8608805333632391E-6</v>
      </c>
      <c r="AD30" s="21">
        <v>1.0172813582385704E-3</v>
      </c>
      <c r="AE30" s="22">
        <v>0.37539670422955301</v>
      </c>
      <c r="AF30" s="23" t="s">
        <v>774</v>
      </c>
      <c r="AG30" s="24" t="s">
        <v>138</v>
      </c>
      <c r="AH30" s="24" t="s">
        <v>869</v>
      </c>
      <c r="AI30" s="24">
        <v>6</v>
      </c>
      <c r="AJ30" s="24">
        <v>0.78</v>
      </c>
      <c r="AK30" s="24">
        <v>0.75</v>
      </c>
      <c r="AL30" s="25">
        <v>0.54908675799086759</v>
      </c>
      <c r="AM30" s="36">
        <v>2</v>
      </c>
      <c r="AN30" s="26"/>
      <c r="AO30" s="36">
        <v>1</v>
      </c>
      <c r="AP30" s="26"/>
      <c r="AQ30" s="28">
        <v>48.843835616438355</v>
      </c>
      <c r="AR30" s="28">
        <v>52.846575342465755</v>
      </c>
      <c r="AS30" s="35">
        <v>3</v>
      </c>
      <c r="AT30" s="29" t="s">
        <v>140</v>
      </c>
      <c r="AU30" s="30" t="s">
        <v>310</v>
      </c>
      <c r="AV30" s="30">
        <v>0</v>
      </c>
      <c r="AW30" s="30" t="s">
        <v>142</v>
      </c>
      <c r="AX30" s="30" t="s">
        <v>143</v>
      </c>
      <c r="AY30" s="35">
        <f t="shared" si="0"/>
        <v>4</v>
      </c>
      <c r="AZ30" s="30">
        <v>2220</v>
      </c>
      <c r="BA30" s="31" t="s">
        <v>776</v>
      </c>
      <c r="BB30" t="s">
        <v>171</v>
      </c>
      <c r="BC30" s="32">
        <v>1.4899919464889999</v>
      </c>
      <c r="BD30" s="35">
        <f t="shared" si="1"/>
        <v>3</v>
      </c>
      <c r="BE30" s="33">
        <v>2.0345627164771409</v>
      </c>
      <c r="BF30" s="34">
        <v>1.117151445919526</v>
      </c>
      <c r="BG30" s="35">
        <f t="shared" si="2"/>
        <v>3</v>
      </c>
      <c r="BH30" t="s">
        <v>312</v>
      </c>
      <c r="BI30" t="s">
        <v>313</v>
      </c>
      <c r="BJ30" s="35">
        <f>IFERROR(INDEX(DataTab_LCR_Battery_Info!$R$4:$R$9,MATCH(BH30,DataTab_LCR_Battery_Info!$Q$4:$Q$9,0))+INDEX(DataTab_LCR_Battery_Info!$T$4:$T$5,MATCH(BI30,DataTab_LCR_Battery_Info!$S$4:$S$5,0)),"1.75")</f>
        <v>1.25</v>
      </c>
      <c r="BK30">
        <f t="shared" si="4"/>
        <v>1</v>
      </c>
      <c r="BL30">
        <f t="shared" si="3"/>
        <v>67.708333333333329</v>
      </c>
      <c r="BM30">
        <f t="shared" si="5"/>
        <v>0</v>
      </c>
    </row>
    <row r="31" spans="2:65" x14ac:dyDescent="0.35">
      <c r="D31" s="15" t="s">
        <v>870</v>
      </c>
      <c r="E31" s="15" t="s">
        <v>871</v>
      </c>
      <c r="F31" s="15">
        <v>6</v>
      </c>
      <c r="G31" s="15">
        <v>6</v>
      </c>
      <c r="H31" s="15" t="s">
        <v>156</v>
      </c>
      <c r="I31" s="15" t="s">
        <v>872</v>
      </c>
      <c r="J31" s="15" t="s">
        <v>233</v>
      </c>
      <c r="K31" s="15" t="s">
        <v>134</v>
      </c>
      <c r="L31" s="15" t="s">
        <v>167</v>
      </c>
      <c r="M31" s="16">
        <v>40290</v>
      </c>
      <c r="N31" s="17" t="s">
        <v>873</v>
      </c>
      <c r="O31" s="18">
        <v>115</v>
      </c>
      <c r="P31" s="19">
        <v>57977</v>
      </c>
      <c r="Q31" s="20">
        <v>34849</v>
      </c>
      <c r="R31" s="21">
        <v>70879</v>
      </c>
      <c r="S31" s="21">
        <v>366892</v>
      </c>
      <c r="T31" s="21">
        <v>233162</v>
      </c>
      <c r="U31" s="21">
        <v>133730</v>
      </c>
      <c r="V31" s="21">
        <v>0.1053279</v>
      </c>
      <c r="W31" s="21">
        <v>485.912712</v>
      </c>
      <c r="X31" s="21">
        <v>21463.032197996399</v>
      </c>
      <c r="Y31" s="21">
        <v>2.8708148446954417E-7</v>
      </c>
      <c r="Z31" s="21">
        <v>1.3244025816861638E-3</v>
      </c>
      <c r="AA31" s="21">
        <v>5.8499591699999999E-2</v>
      </c>
      <c r="AB31" s="21">
        <v>6.6906367471089556</v>
      </c>
      <c r="AC31" s="21">
        <v>1.9207579294065212E-6</v>
      </c>
      <c r="AD31" s="21">
        <v>8.8610965809954173E-3</v>
      </c>
      <c r="AE31" s="22">
        <v>0.39139951791889005</v>
      </c>
      <c r="AF31" s="23" t="s">
        <v>774</v>
      </c>
      <c r="AG31" s="24" t="s">
        <v>236</v>
      </c>
      <c r="AH31" s="24" t="s">
        <v>874</v>
      </c>
      <c r="AI31" s="24">
        <v>6</v>
      </c>
      <c r="AJ31" s="24">
        <v>0</v>
      </c>
      <c r="AK31" s="24">
        <v>0</v>
      </c>
      <c r="AL31" s="25">
        <v>0.66303272450532724</v>
      </c>
      <c r="AM31" s="36">
        <v>3</v>
      </c>
      <c r="AN31" s="26"/>
      <c r="AO31" s="36">
        <v>4</v>
      </c>
      <c r="AP31" s="26"/>
      <c r="AQ31" s="28">
        <v>25.709589041095889</v>
      </c>
      <c r="AR31" s="28">
        <v>29.712328767123289</v>
      </c>
      <c r="AS31" s="35">
        <v>1</v>
      </c>
      <c r="AT31" s="29" t="s">
        <v>142</v>
      </c>
      <c r="AU31" s="30" t="s">
        <v>163</v>
      </c>
      <c r="AV31" s="30" t="s">
        <v>163</v>
      </c>
      <c r="AW31" s="30" t="s">
        <v>142</v>
      </c>
      <c r="AX31" s="30" t="s">
        <v>143</v>
      </c>
      <c r="AY31" s="35">
        <f t="shared" si="0"/>
        <v>4</v>
      </c>
      <c r="AZ31" s="30" t="s">
        <v>780</v>
      </c>
      <c r="BA31" s="31" t="s">
        <v>776</v>
      </c>
      <c r="BB31" t="s">
        <v>443</v>
      </c>
      <c r="BC31" s="32">
        <v>8229.8474417699999</v>
      </c>
      <c r="BD31" s="35">
        <f t="shared" si="1"/>
        <v>1</v>
      </c>
      <c r="BE31" s="33">
        <v>17.722193161990834</v>
      </c>
      <c r="BF31" s="34">
        <v>11.750394016404464</v>
      </c>
      <c r="BG31" s="35">
        <f t="shared" si="2"/>
        <v>4</v>
      </c>
      <c r="BH31" t="s">
        <v>313</v>
      </c>
      <c r="BI31" t="s">
        <v>313</v>
      </c>
      <c r="BJ31" s="35">
        <f>IFERROR(INDEX(DataTab_LCR_Battery_Info!$R$4:$R$9,MATCH(BH31,DataTab_LCR_Battery_Info!$Q$4:$Q$9,0))+INDEX(DataTab_LCR_Battery_Info!$T$4:$T$5,MATCH(BI31,DataTab_LCR_Battery_Info!$S$4:$S$5,0)),"1.75")</f>
        <v>1</v>
      </c>
      <c r="BK31">
        <f t="shared" si="4"/>
        <v>1</v>
      </c>
      <c r="BL31">
        <f t="shared" si="3"/>
        <v>65.625</v>
      </c>
      <c r="BM31">
        <f t="shared" si="5"/>
        <v>1</v>
      </c>
    </row>
    <row r="32" spans="2:65" x14ac:dyDescent="0.35">
      <c r="C32" t="s">
        <v>128</v>
      </c>
      <c r="D32" s="15" t="s">
        <v>875</v>
      </c>
      <c r="E32" s="15" t="s">
        <v>876</v>
      </c>
      <c r="F32" s="15">
        <v>240</v>
      </c>
      <c r="G32" s="15">
        <v>240</v>
      </c>
      <c r="H32" s="15" t="s">
        <v>156</v>
      </c>
      <c r="I32" s="15" t="s">
        <v>520</v>
      </c>
      <c r="J32" s="15" t="s">
        <v>206</v>
      </c>
      <c r="K32" s="15" t="s">
        <v>134</v>
      </c>
      <c r="L32" s="15" t="s">
        <v>167</v>
      </c>
      <c r="M32" s="16">
        <v>35053</v>
      </c>
      <c r="N32" s="17" t="s">
        <v>614</v>
      </c>
      <c r="O32" s="18">
        <v>115</v>
      </c>
      <c r="P32" s="19">
        <v>55084</v>
      </c>
      <c r="Q32" s="20">
        <v>1372884</v>
      </c>
      <c r="R32" s="21">
        <v>2369377</v>
      </c>
      <c r="S32" s="21">
        <v>12598202</v>
      </c>
      <c r="T32" s="21">
        <v>8441402</v>
      </c>
      <c r="U32" s="21">
        <v>4156800</v>
      </c>
      <c r="V32" s="21">
        <v>3.6272660999999999</v>
      </c>
      <c r="W32" s="21">
        <v>1692.7241799999999</v>
      </c>
      <c r="X32" s="21">
        <v>736989.67315412301</v>
      </c>
      <c r="Y32" s="21">
        <v>2.8791934753864081E-7</v>
      </c>
      <c r="Z32" s="21">
        <v>1.3436236218469905E-4</v>
      </c>
      <c r="AA32" s="21">
        <v>5.8499591699999971E-2</v>
      </c>
      <c r="AB32" s="21">
        <v>6.1486636889933894</v>
      </c>
      <c r="AC32" s="21">
        <v>1.770319237569509E-6</v>
      </c>
      <c r="AD32" s="21">
        <v>8.2614897753243756E-4</v>
      </c>
      <c r="AE32" s="22">
        <v>0.35969431530672891</v>
      </c>
      <c r="AF32" s="23" t="s">
        <v>774</v>
      </c>
      <c r="AG32" s="24" t="s">
        <v>209</v>
      </c>
      <c r="AH32" s="24" t="s">
        <v>877</v>
      </c>
      <c r="AI32" s="24">
        <v>247.4</v>
      </c>
      <c r="AJ32" s="24">
        <v>211.49</v>
      </c>
      <c r="AK32" s="24">
        <v>165.57</v>
      </c>
      <c r="AL32" s="25">
        <v>0.63347581975836365</v>
      </c>
      <c r="AM32" s="36">
        <v>3</v>
      </c>
      <c r="AN32" s="26"/>
      <c r="AO32" s="36">
        <v>3</v>
      </c>
      <c r="AP32" s="26"/>
      <c r="AQ32" s="28">
        <v>40.057534246575344</v>
      </c>
      <c r="AR32" s="28">
        <v>44.060273972602737</v>
      </c>
      <c r="AS32" s="35">
        <v>1</v>
      </c>
      <c r="AT32" s="29" t="s">
        <v>140</v>
      </c>
      <c r="AU32" s="30" t="s">
        <v>310</v>
      </c>
      <c r="AV32" s="30" t="s">
        <v>359</v>
      </c>
      <c r="AW32" s="30" t="s">
        <v>142</v>
      </c>
      <c r="AX32" s="30" t="s">
        <v>143</v>
      </c>
      <c r="AY32" s="35">
        <f t="shared" si="0"/>
        <v>4</v>
      </c>
      <c r="AZ32" s="30">
        <v>2220</v>
      </c>
      <c r="BA32" s="31" t="s">
        <v>776</v>
      </c>
      <c r="BB32" t="s">
        <v>171</v>
      </c>
      <c r="BC32" s="32">
        <v>0.68940343628099998</v>
      </c>
      <c r="BD32" s="35">
        <f t="shared" si="1"/>
        <v>3</v>
      </c>
      <c r="BE32" s="33">
        <v>1.6522979550648751</v>
      </c>
      <c r="BF32" s="34">
        <v>1.0466908015697896</v>
      </c>
      <c r="BG32" s="35">
        <f t="shared" si="2"/>
        <v>2</v>
      </c>
      <c r="BH32" t="s">
        <v>312</v>
      </c>
      <c r="BI32" t="s">
        <v>313</v>
      </c>
      <c r="BJ32" s="35">
        <f>IFERROR(INDEX(DataTab_LCR_Battery_Info!$R$4:$R$9,MATCH(BH32,DataTab_LCR_Battery_Info!$Q$4:$Q$9,0))+INDEX(DataTab_LCR_Battery_Info!$T$4:$T$5,MATCH(BI32,DataTab_LCR_Battery_Info!$S$4:$S$5,0)),"1.75")</f>
        <v>1.25</v>
      </c>
      <c r="BK32">
        <f t="shared" si="4"/>
        <v>1</v>
      </c>
      <c r="BL32">
        <f t="shared" si="3"/>
        <v>63.541666666666671</v>
      </c>
      <c r="BM32">
        <f t="shared" si="5"/>
        <v>1</v>
      </c>
    </row>
    <row r="33" spans="3:65" x14ac:dyDescent="0.35">
      <c r="C33" t="s">
        <v>128</v>
      </c>
      <c r="D33" s="15" t="s">
        <v>878</v>
      </c>
      <c r="E33" s="15" t="s">
        <v>879</v>
      </c>
      <c r="F33" s="15">
        <v>7.5</v>
      </c>
      <c r="G33" s="15">
        <v>9.8000000000000007</v>
      </c>
      <c r="H33" s="15" t="s">
        <v>156</v>
      </c>
      <c r="I33" s="15" t="s">
        <v>880</v>
      </c>
      <c r="J33" s="15" t="s">
        <v>233</v>
      </c>
      <c r="K33" s="15" t="s">
        <v>134</v>
      </c>
      <c r="L33" s="15" t="s">
        <v>167</v>
      </c>
      <c r="M33" s="16">
        <v>32860</v>
      </c>
      <c r="N33" s="17" t="s">
        <v>881</v>
      </c>
      <c r="O33" s="18">
        <v>115</v>
      </c>
      <c r="P33" s="19">
        <v>54477</v>
      </c>
      <c r="Q33" s="20">
        <v>156</v>
      </c>
      <c r="R33" s="21">
        <v>1219</v>
      </c>
      <c r="S33" s="21">
        <v>2614</v>
      </c>
      <c r="T33" s="21">
        <v>795</v>
      </c>
      <c r="U33" s="21">
        <v>1819</v>
      </c>
      <c r="V33" s="21">
        <v>7.6139999999999997E-4</v>
      </c>
      <c r="W33" s="21">
        <v>3.5125920000000002</v>
      </c>
      <c r="X33" s="21">
        <v>152.91793270380001</v>
      </c>
      <c r="Y33" s="21">
        <v>2.9127773527161439E-7</v>
      </c>
      <c r="Z33" s="21">
        <v>1.3437612853863812E-3</v>
      </c>
      <c r="AA33" s="21">
        <v>5.8499591699999999E-2</v>
      </c>
      <c r="AB33" s="21">
        <v>5.0961538461538458</v>
      </c>
      <c r="AC33" s="21">
        <v>1.4843961509034194E-6</v>
      </c>
      <c r="AD33" s="21">
        <v>6.8480142428344421E-3</v>
      </c>
      <c r="AE33" s="22">
        <v>0.29812291924038459</v>
      </c>
      <c r="AF33" s="23" t="s">
        <v>774</v>
      </c>
      <c r="AG33" s="24" t="s">
        <v>236</v>
      </c>
      <c r="AH33" s="24" t="s">
        <v>882</v>
      </c>
      <c r="AI33" s="24">
        <v>7.6999999999999993</v>
      </c>
      <c r="AJ33" s="24">
        <v>7.5</v>
      </c>
      <c r="AK33" s="24">
        <v>7.5</v>
      </c>
      <c r="AL33" s="25">
        <v>2.3127557374132716E-3</v>
      </c>
      <c r="AM33" s="36">
        <v>1</v>
      </c>
      <c r="AN33" s="26"/>
      <c r="AO33" s="36">
        <v>4</v>
      </c>
      <c r="AP33" s="26"/>
      <c r="AQ33" s="28">
        <v>46.065753424657537</v>
      </c>
      <c r="AR33" s="28">
        <v>50.06849315068493</v>
      </c>
      <c r="AS33" s="35">
        <v>2</v>
      </c>
      <c r="AT33" s="29" t="s">
        <v>140</v>
      </c>
      <c r="AU33" s="30" t="s">
        <v>437</v>
      </c>
      <c r="AV33" s="30" t="s">
        <v>883</v>
      </c>
      <c r="AW33" s="30" t="s">
        <v>140</v>
      </c>
      <c r="AX33" s="30">
        <v>6</v>
      </c>
      <c r="AY33" s="35">
        <f t="shared" si="0"/>
        <v>3</v>
      </c>
      <c r="AZ33" s="30">
        <v>75</v>
      </c>
      <c r="BA33" s="31" t="s">
        <v>776</v>
      </c>
      <c r="BB33" t="s">
        <v>171</v>
      </c>
      <c r="BC33" s="32">
        <v>1.065230177121</v>
      </c>
      <c r="BD33" s="35">
        <f t="shared" si="1"/>
        <v>3</v>
      </c>
      <c r="BE33" s="33">
        <v>13.696028485668885</v>
      </c>
      <c r="BF33" s="34">
        <v>3.1675568460006312E-2</v>
      </c>
      <c r="BG33" s="35">
        <f t="shared" si="2"/>
        <v>1</v>
      </c>
      <c r="BH33" t="s">
        <v>312</v>
      </c>
      <c r="BI33" t="s">
        <v>313</v>
      </c>
      <c r="BJ33" s="35">
        <f>IFERROR(INDEX(DataTab_LCR_Battery_Info!$R$4:$R$9,MATCH(BH33,DataTab_LCR_Battery_Info!$Q$4:$Q$9,0))+INDEX(DataTab_LCR_Battery_Info!$T$4:$T$5,MATCH(BI33,DataTab_LCR_Battery_Info!$S$4:$S$5,0)),"1.75")</f>
        <v>1.25</v>
      </c>
      <c r="BK33">
        <f t="shared" si="4"/>
        <v>1</v>
      </c>
      <c r="BL33">
        <f t="shared" si="3"/>
        <v>59.375</v>
      </c>
      <c r="BM33">
        <f t="shared" si="5"/>
        <v>0</v>
      </c>
    </row>
    <row r="34" spans="3:65" x14ac:dyDescent="0.35">
      <c r="C34" t="s">
        <v>128</v>
      </c>
      <c r="D34" s="15" t="s">
        <v>884</v>
      </c>
      <c r="E34" s="15" t="s">
        <v>885</v>
      </c>
      <c r="F34" s="15">
        <v>19</v>
      </c>
      <c r="G34" s="15">
        <v>20</v>
      </c>
      <c r="H34" s="15" t="s">
        <v>156</v>
      </c>
      <c r="I34" s="15" t="s">
        <v>886</v>
      </c>
      <c r="J34" s="15" t="s">
        <v>887</v>
      </c>
      <c r="K34" s="15" t="s">
        <v>888</v>
      </c>
      <c r="L34" s="15" t="s">
        <v>167</v>
      </c>
      <c r="M34" s="16">
        <v>30317</v>
      </c>
      <c r="N34" s="17" t="s">
        <v>614</v>
      </c>
      <c r="O34" s="18">
        <v>115</v>
      </c>
      <c r="P34" s="19">
        <v>50388</v>
      </c>
      <c r="Q34" s="20">
        <v>0</v>
      </c>
      <c r="R34" s="21">
        <v>0</v>
      </c>
      <c r="S34" s="21">
        <v>0</v>
      </c>
      <c r="T34" s="21">
        <v>0</v>
      </c>
      <c r="U34" s="21">
        <v>0</v>
      </c>
      <c r="V34" s="21">
        <v>0</v>
      </c>
      <c r="W34" s="21">
        <v>0</v>
      </c>
      <c r="X34" s="21">
        <v>0</v>
      </c>
      <c r="Y34" s="21" t="s">
        <v>145</v>
      </c>
      <c r="Z34" s="21" t="s">
        <v>145</v>
      </c>
      <c r="AA34" s="21" t="s">
        <v>145</v>
      </c>
      <c r="AB34" s="21" t="s">
        <v>145</v>
      </c>
      <c r="AC34" s="21" t="s">
        <v>145</v>
      </c>
      <c r="AD34" s="21" t="s">
        <v>145</v>
      </c>
      <c r="AE34" s="22" t="s">
        <v>145</v>
      </c>
      <c r="AF34" s="23" t="s">
        <v>774</v>
      </c>
      <c r="AG34" s="24" t="s">
        <v>889</v>
      </c>
      <c r="AH34" s="24" t="s">
        <v>885</v>
      </c>
      <c r="AI34" s="24">
        <v>27.3</v>
      </c>
      <c r="AJ34" s="24">
        <v>13.1</v>
      </c>
      <c r="AK34" s="24">
        <v>10.210000000000001</v>
      </c>
      <c r="AL34" s="25">
        <v>0</v>
      </c>
      <c r="AM34" s="36">
        <v>1</v>
      </c>
      <c r="AN34" s="26"/>
      <c r="AO34" s="36">
        <v>3</v>
      </c>
      <c r="AP34" s="26"/>
      <c r="AQ34" s="28">
        <v>53.032876712328765</v>
      </c>
      <c r="AR34" s="28">
        <v>57.035616438356165</v>
      </c>
      <c r="AS34" s="35">
        <v>4</v>
      </c>
      <c r="AT34" s="29" t="s">
        <v>140</v>
      </c>
      <c r="AU34" s="30" t="s">
        <v>310</v>
      </c>
      <c r="AV34" s="30" t="s">
        <v>359</v>
      </c>
      <c r="AW34" s="30" t="s">
        <v>140</v>
      </c>
      <c r="AX34" s="30">
        <v>24</v>
      </c>
      <c r="AY34" s="35">
        <f t="shared" si="0"/>
        <v>1</v>
      </c>
      <c r="AZ34" s="30">
        <v>2220</v>
      </c>
      <c r="BA34" s="31" t="s">
        <v>776</v>
      </c>
      <c r="BB34" t="s">
        <v>171</v>
      </c>
      <c r="BC34" s="32">
        <v>1.6300306322190001</v>
      </c>
      <c r="BD34" s="35">
        <f t="shared" si="1"/>
        <v>3</v>
      </c>
      <c r="BE34" s="33" t="s">
        <v>545</v>
      </c>
      <c r="BF34" s="34" t="s">
        <v>545</v>
      </c>
      <c r="BG34" s="35">
        <f t="shared" si="2"/>
        <v>2.5</v>
      </c>
      <c r="BH34" t="s">
        <v>312</v>
      </c>
      <c r="BI34" t="s">
        <v>313</v>
      </c>
      <c r="BJ34" s="35">
        <f>IFERROR(INDEX(DataTab_LCR_Battery_Info!$R$4:$R$9,MATCH(BH34,DataTab_LCR_Battery_Info!$Q$4:$Q$9,0))+INDEX(DataTab_LCR_Battery_Info!$T$4:$T$5,MATCH(BI34,DataTab_LCR_Battery_Info!$S$4:$S$5,0)),"1.75")</f>
        <v>1.25</v>
      </c>
      <c r="BK34">
        <f t="shared" si="4"/>
        <v>1</v>
      </c>
      <c r="BL34">
        <f t="shared" si="3"/>
        <v>56.25</v>
      </c>
      <c r="BM34">
        <f t="shared" si="5"/>
        <v>1</v>
      </c>
    </row>
    <row r="35" spans="3:65" x14ac:dyDescent="0.35">
      <c r="D35" s="15" t="s">
        <v>890</v>
      </c>
      <c r="E35" s="15" t="s">
        <v>891</v>
      </c>
      <c r="F35" s="15">
        <v>49.2</v>
      </c>
      <c r="G35" s="15">
        <v>63.8</v>
      </c>
      <c r="H35" s="15" t="s">
        <v>156</v>
      </c>
      <c r="I35" s="15" t="s">
        <v>892</v>
      </c>
      <c r="J35" s="15" t="s">
        <v>158</v>
      </c>
      <c r="K35" s="15" t="s">
        <v>134</v>
      </c>
      <c r="L35" s="15" t="s">
        <v>167</v>
      </c>
      <c r="M35" s="16">
        <v>43983</v>
      </c>
      <c r="N35" s="17" t="s">
        <v>495</v>
      </c>
      <c r="O35" s="18">
        <v>115</v>
      </c>
      <c r="P35" s="19">
        <v>10349</v>
      </c>
      <c r="Q35" s="20">
        <v>226368</v>
      </c>
      <c r="R35" s="21">
        <v>202800</v>
      </c>
      <c r="S35" s="21">
        <v>2198215</v>
      </c>
      <c r="T35" s="21">
        <v>1747551</v>
      </c>
      <c r="U35" s="21">
        <v>450664</v>
      </c>
      <c r="V35" s="21">
        <v>0.111</v>
      </c>
      <c r="W35" s="21">
        <v>15.553000000000001</v>
      </c>
      <c r="X35" s="21">
        <v>128594.67996881501</v>
      </c>
      <c r="Y35" s="21">
        <v>5.0495515679767451E-8</v>
      </c>
      <c r="Z35" s="21">
        <v>7.0752860843911994E-6</v>
      </c>
      <c r="AA35" s="21">
        <v>5.8499591699999777E-2</v>
      </c>
      <c r="AB35" s="21">
        <v>7.7199560008481765</v>
      </c>
      <c r="AC35" s="21">
        <v>3.8982315928794393E-7</v>
      </c>
      <c r="AD35" s="21">
        <v>5.462089726491344E-5</v>
      </c>
      <c r="AE35" s="22">
        <v>0.45161427399158144</v>
      </c>
      <c r="AF35" s="23" t="s">
        <v>774</v>
      </c>
      <c r="AG35" s="24" t="s">
        <v>138</v>
      </c>
      <c r="AH35" s="24" t="s">
        <v>893</v>
      </c>
      <c r="AI35" s="24">
        <v>49.5</v>
      </c>
      <c r="AJ35" s="24">
        <v>49.2</v>
      </c>
      <c r="AK35" s="24">
        <v>49.2</v>
      </c>
      <c r="AL35" s="25">
        <v>0.52204234122042337</v>
      </c>
      <c r="AM35" s="36">
        <v>2</v>
      </c>
      <c r="AN35" s="26"/>
      <c r="AO35" s="36">
        <v>3</v>
      </c>
      <c r="AP35" s="26"/>
      <c r="AQ35" s="28">
        <v>15.591780821917808</v>
      </c>
      <c r="AR35" s="28">
        <v>19.594520547945205</v>
      </c>
      <c r="AS35" s="35">
        <v>1</v>
      </c>
      <c r="AT35" s="29" t="s">
        <v>140</v>
      </c>
      <c r="AU35" s="30" t="s">
        <v>437</v>
      </c>
      <c r="AV35" s="30" t="s">
        <v>497</v>
      </c>
      <c r="AW35" s="30" t="s">
        <v>140</v>
      </c>
      <c r="AX35" s="30">
        <v>17</v>
      </c>
      <c r="AY35" s="35">
        <f t="shared" si="0"/>
        <v>3</v>
      </c>
      <c r="AZ35" s="30">
        <v>75</v>
      </c>
      <c r="BA35" s="31" t="s">
        <v>776</v>
      </c>
      <c r="BB35" t="s">
        <v>171</v>
      </c>
      <c r="BC35" s="32">
        <v>1.2134708662860001</v>
      </c>
      <c r="BD35" s="35">
        <f t="shared" si="1"/>
        <v>3</v>
      </c>
      <c r="BE35" s="33">
        <v>0.10924179452982688</v>
      </c>
      <c r="BF35" s="34">
        <v>5.7028842175471266E-2</v>
      </c>
      <c r="BG35" s="35">
        <f t="shared" si="2"/>
        <v>1</v>
      </c>
      <c r="BH35" t="s">
        <v>313</v>
      </c>
      <c r="BI35" t="s">
        <v>313</v>
      </c>
      <c r="BJ35" s="35">
        <f>IFERROR(INDEX(DataTab_LCR_Battery_Info!$R$4:$R$9,MATCH(BH35,DataTab_LCR_Battery_Info!$Q$4:$Q$9,0))+INDEX(DataTab_LCR_Battery_Info!$T$4:$T$5,MATCH(BI35,DataTab_LCR_Battery_Info!$S$4:$S$5,0)),"1.75")</f>
        <v>1</v>
      </c>
      <c r="BK35">
        <f t="shared" si="4"/>
        <v>1</v>
      </c>
      <c r="BL35">
        <f t="shared" si="3"/>
        <v>52.083333333333336</v>
      </c>
      <c r="BM35">
        <f t="shared" si="5"/>
        <v>1</v>
      </c>
    </row>
    <row r="36" spans="3:65" x14ac:dyDescent="0.35">
      <c r="C36" t="s">
        <v>128</v>
      </c>
      <c r="D36" s="15" t="s">
        <v>894</v>
      </c>
      <c r="E36" s="15" t="s">
        <v>895</v>
      </c>
      <c r="F36" s="15">
        <v>39</v>
      </c>
      <c r="G36" s="15">
        <v>57</v>
      </c>
      <c r="H36" s="15" t="s">
        <v>156</v>
      </c>
      <c r="I36" s="15" t="s">
        <v>896</v>
      </c>
      <c r="J36" s="15" t="s">
        <v>133</v>
      </c>
      <c r="K36" s="15" t="s">
        <v>134</v>
      </c>
      <c r="L36" s="15" t="s">
        <v>167</v>
      </c>
      <c r="M36" s="16">
        <v>33522</v>
      </c>
      <c r="N36" s="17" t="s">
        <v>441</v>
      </c>
      <c r="O36" s="18">
        <v>230</v>
      </c>
      <c r="P36" s="19">
        <v>50865</v>
      </c>
      <c r="Q36" s="20">
        <v>301448</v>
      </c>
      <c r="R36" s="21">
        <v>913626</v>
      </c>
      <c r="S36" s="21">
        <v>3998386</v>
      </c>
      <c r="T36" s="21">
        <v>2133843</v>
      </c>
      <c r="U36" s="21">
        <v>1864543</v>
      </c>
      <c r="V36" s="21">
        <v>1.234</v>
      </c>
      <c r="W36" s="21">
        <v>20.526</v>
      </c>
      <c r="X36" s="21">
        <v>233903.94845899599</v>
      </c>
      <c r="Y36" s="21">
        <v>3.0862452999785414E-7</v>
      </c>
      <c r="Z36" s="21">
        <v>5.1335713960583092E-6</v>
      </c>
      <c r="AA36" s="21">
        <v>5.849959169999995E-2</v>
      </c>
      <c r="AB36" s="21">
        <v>7.0786437461850804</v>
      </c>
      <c r="AC36" s="21">
        <v>2.1846430991886198E-6</v>
      </c>
      <c r="AD36" s="21">
        <v>3.6338723058302763E-5</v>
      </c>
      <c r="AE36" s="22">
        <v>0.41409776894158529</v>
      </c>
      <c r="AF36" s="23" t="s">
        <v>774</v>
      </c>
      <c r="AG36" s="24" t="s">
        <v>138</v>
      </c>
      <c r="AH36" s="24" t="s">
        <v>895</v>
      </c>
      <c r="AI36" s="24">
        <v>38.9</v>
      </c>
      <c r="AJ36" s="24">
        <v>29.35</v>
      </c>
      <c r="AK36" s="24">
        <v>22.68</v>
      </c>
      <c r="AL36" s="25">
        <v>0.88462396262515997</v>
      </c>
      <c r="AM36" s="36">
        <v>4</v>
      </c>
      <c r="AN36" s="26"/>
      <c r="AO36" s="36">
        <v>2</v>
      </c>
      <c r="AP36" s="26"/>
      <c r="AQ36" s="28">
        <v>44.252054794520546</v>
      </c>
      <c r="AR36" s="28">
        <v>48.254794520547946</v>
      </c>
      <c r="AS36" s="35">
        <v>2</v>
      </c>
      <c r="AT36" s="29" t="s">
        <v>142</v>
      </c>
      <c r="AU36" s="30" t="s">
        <v>163</v>
      </c>
      <c r="AV36" s="30" t="s">
        <v>163</v>
      </c>
      <c r="AW36" s="30" t="s">
        <v>142</v>
      </c>
      <c r="AX36" s="30" t="s">
        <v>143</v>
      </c>
      <c r="AY36" s="35">
        <f t="shared" si="0"/>
        <v>4</v>
      </c>
      <c r="AZ36" s="30" t="s">
        <v>780</v>
      </c>
      <c r="BA36" s="31" t="s">
        <v>776</v>
      </c>
      <c r="BB36" t="s">
        <v>443</v>
      </c>
      <c r="BC36" s="32">
        <v>35.602535847600002</v>
      </c>
      <c r="BD36" s="35">
        <f t="shared" si="1"/>
        <v>1</v>
      </c>
      <c r="BE36" s="33">
        <v>7.2677446116605524E-2</v>
      </c>
      <c r="BF36" s="34">
        <v>6.4292210377148121E-2</v>
      </c>
      <c r="BG36" s="35">
        <f t="shared" si="2"/>
        <v>1</v>
      </c>
      <c r="BH36" t="s">
        <v>313</v>
      </c>
      <c r="BI36" t="s">
        <v>313</v>
      </c>
      <c r="BJ36" s="35">
        <f>IFERROR(INDEX(DataTab_LCR_Battery_Info!$R$4:$R$9,MATCH(BH36,DataTab_LCR_Battery_Info!$Q$4:$Q$9,0))+INDEX(DataTab_LCR_Battery_Info!$T$4:$T$5,MATCH(BI36,DataTab_LCR_Battery_Info!$S$4:$S$5,0)),"1.75")</f>
        <v>1</v>
      </c>
      <c r="BK36">
        <f t="shared" si="4"/>
        <v>1</v>
      </c>
      <c r="BL36">
        <f t="shared" si="3"/>
        <v>50</v>
      </c>
      <c r="BM36">
        <f t="shared" si="5"/>
        <v>0</v>
      </c>
    </row>
    <row r="37" spans="3:65" x14ac:dyDescent="0.35">
      <c r="D37" s="15" t="s">
        <v>897</v>
      </c>
      <c r="E37" s="15" t="s">
        <v>898</v>
      </c>
      <c r="F37" s="15">
        <v>19</v>
      </c>
      <c r="G37" s="15">
        <v>62.5</v>
      </c>
      <c r="H37" s="15" t="s">
        <v>131</v>
      </c>
      <c r="I37" s="15" t="s">
        <v>899</v>
      </c>
      <c r="J37" s="15"/>
      <c r="K37" s="15" t="s">
        <v>582</v>
      </c>
      <c r="L37" s="15" t="s">
        <v>135</v>
      </c>
      <c r="M37" s="16">
        <v>41593</v>
      </c>
      <c r="N37" s="17" t="s">
        <v>900</v>
      </c>
      <c r="O37" s="18">
        <v>115</v>
      </c>
      <c r="P37" s="19">
        <v>10684</v>
      </c>
      <c r="Q37" s="20">
        <v>295787</v>
      </c>
      <c r="R37" s="21">
        <v>12407613</v>
      </c>
      <c r="S37" s="21">
        <v>15313999</v>
      </c>
      <c r="T37" s="21">
        <v>1372865</v>
      </c>
      <c r="U37" s="21">
        <v>13941134</v>
      </c>
      <c r="V37" s="21">
        <v>360.19262234999997</v>
      </c>
      <c r="W37" s="21">
        <v>914.24921187500001</v>
      </c>
      <c r="X37" s="21">
        <v>1542119.9367629245</v>
      </c>
      <c r="Y37" s="21">
        <v>2.3520480989322253E-5</v>
      </c>
      <c r="Z37" s="21">
        <v>5.9700226692910192E-5</v>
      </c>
      <c r="AA37" s="21">
        <v>0.10070001550626485</v>
      </c>
      <c r="AB37" s="21">
        <v>4.6413973568818099</v>
      </c>
      <c r="AC37" s="21">
        <v>1.0916789829642916E-4</v>
      </c>
      <c r="AD37" s="21">
        <v>2.7709247437771826E-4</v>
      </c>
      <c r="AE37" s="22">
        <v>0.46738878580873494</v>
      </c>
      <c r="AF37" s="23" t="s">
        <v>774</v>
      </c>
      <c r="AG37" s="24" t="s">
        <v>901</v>
      </c>
      <c r="AH37" s="24" t="s">
        <v>902</v>
      </c>
      <c r="AI37" s="24">
        <v>62.5</v>
      </c>
      <c r="AJ37" s="24">
        <v>4.01</v>
      </c>
      <c r="AK37" s="24">
        <v>3.96</v>
      </c>
      <c r="AL37" s="25">
        <v>0.54025022831050229</v>
      </c>
      <c r="AM37" s="36">
        <v>2</v>
      </c>
      <c r="AN37" s="26"/>
      <c r="AO37" s="36">
        <v>3</v>
      </c>
      <c r="AP37" s="26"/>
      <c r="AQ37" s="28">
        <v>22.139726027397259</v>
      </c>
      <c r="AR37" s="28">
        <v>26.142465753424659</v>
      </c>
      <c r="AS37" s="35">
        <v>1</v>
      </c>
      <c r="AT37" s="29" t="s">
        <v>142</v>
      </c>
      <c r="AU37" s="30" t="s">
        <v>163</v>
      </c>
      <c r="AV37" s="30" t="s">
        <v>163</v>
      </c>
      <c r="AW37" s="30" t="s">
        <v>142</v>
      </c>
      <c r="AX37" s="30" t="s">
        <v>143</v>
      </c>
      <c r="AY37" s="35">
        <f t="shared" si="0"/>
        <v>4</v>
      </c>
      <c r="AZ37" s="30" t="s">
        <v>780</v>
      </c>
      <c r="BA37" s="31" t="s">
        <v>776</v>
      </c>
      <c r="BB37" t="s">
        <v>443</v>
      </c>
      <c r="BC37" s="32">
        <v>27.178652292119999</v>
      </c>
      <c r="BD37" s="35">
        <f t="shared" si="1"/>
        <v>1</v>
      </c>
      <c r="BE37" s="33">
        <v>0.55418494875543656</v>
      </c>
      <c r="BF37" s="34">
        <v>0.2993985450913686</v>
      </c>
      <c r="BG37" s="35">
        <f t="shared" si="2"/>
        <v>1</v>
      </c>
      <c r="BH37" t="s">
        <v>313</v>
      </c>
      <c r="BI37" t="s">
        <v>313</v>
      </c>
      <c r="BJ37" s="35">
        <f>IFERROR(INDEX(DataTab_LCR_Battery_Info!$R$4:$R$9,MATCH(BH37,DataTab_LCR_Battery_Info!$Q$4:$Q$9,0))+INDEX(DataTab_LCR_Battery_Info!$T$4:$T$5,MATCH(BI37,DataTab_LCR_Battery_Info!$S$4:$S$5,0)),"1.75")</f>
        <v>1</v>
      </c>
      <c r="BK37">
        <f t="shared" si="4"/>
        <v>1</v>
      </c>
      <c r="BL37">
        <f t="shared" si="3"/>
        <v>50</v>
      </c>
      <c r="BM37">
        <f t="shared" si="5"/>
        <v>1</v>
      </c>
    </row>
    <row r="38" spans="3:65" x14ac:dyDescent="0.35">
      <c r="D38" s="15" t="s">
        <v>903</v>
      </c>
      <c r="E38" s="15" t="s">
        <v>904</v>
      </c>
      <c r="F38" s="15">
        <v>25</v>
      </c>
      <c r="G38" s="15">
        <v>28</v>
      </c>
      <c r="H38" s="15" t="s">
        <v>131</v>
      </c>
      <c r="I38" s="15" t="s">
        <v>905</v>
      </c>
      <c r="J38" s="15" t="s">
        <v>158</v>
      </c>
      <c r="K38" s="15" t="s">
        <v>582</v>
      </c>
      <c r="L38" s="15" t="s">
        <v>135</v>
      </c>
      <c r="M38" s="16">
        <v>41703</v>
      </c>
      <c r="N38" s="17" t="s">
        <v>906</v>
      </c>
      <c r="O38" s="18">
        <v>230</v>
      </c>
      <c r="P38" s="19">
        <v>52147</v>
      </c>
      <c r="Q38" s="20">
        <v>81590</v>
      </c>
      <c r="R38" s="21">
        <v>346189</v>
      </c>
      <c r="S38" s="21">
        <v>1012885</v>
      </c>
      <c r="T38" s="21">
        <v>454517</v>
      </c>
      <c r="U38" s="21">
        <v>558368</v>
      </c>
      <c r="V38" s="21">
        <v>0.29800589999999999</v>
      </c>
      <c r="W38" s="21">
        <v>162.90989200000001</v>
      </c>
      <c r="X38" s="21">
        <v>59253.358939054502</v>
      </c>
      <c r="Y38" s="21">
        <v>2.9421494049176362E-7</v>
      </c>
      <c r="Z38" s="21">
        <v>1.6083750080216413E-4</v>
      </c>
      <c r="AA38" s="21">
        <v>5.8499591699999999E-2</v>
      </c>
      <c r="AB38" s="21">
        <v>5.5707439637210445</v>
      </c>
      <c r="AC38" s="21">
        <v>1.6389961037810385E-6</v>
      </c>
      <c r="AD38" s="21">
        <v>8.9598453673363449E-4</v>
      </c>
      <c r="AE38" s="22">
        <v>0.32588624734292071</v>
      </c>
      <c r="AF38" s="23" t="s">
        <v>774</v>
      </c>
      <c r="AG38" s="24" t="s">
        <v>138</v>
      </c>
      <c r="AH38" s="24" t="s">
        <v>907</v>
      </c>
      <c r="AI38" s="24">
        <v>29.2</v>
      </c>
      <c r="AJ38" s="24">
        <v>0.85</v>
      </c>
      <c r="AK38" s="24">
        <v>1.74</v>
      </c>
      <c r="AL38" s="25">
        <v>0.3189701007068243</v>
      </c>
      <c r="AM38" s="36">
        <v>1</v>
      </c>
      <c r="AN38" s="26"/>
      <c r="AO38" s="36">
        <v>2</v>
      </c>
      <c r="AP38" s="26"/>
      <c r="AQ38" s="28">
        <v>21.838356164383562</v>
      </c>
      <c r="AR38" s="28">
        <v>25.841095890410958</v>
      </c>
      <c r="AS38" s="35">
        <v>1</v>
      </c>
      <c r="AT38" s="29" t="s">
        <v>140</v>
      </c>
      <c r="AU38" s="30" t="s">
        <v>675</v>
      </c>
      <c r="AV38" s="30" t="s">
        <v>694</v>
      </c>
      <c r="AW38" s="30" t="s">
        <v>140</v>
      </c>
      <c r="AX38" s="30">
        <v>22</v>
      </c>
      <c r="AY38" s="35">
        <f t="shared" si="0"/>
        <v>2</v>
      </c>
      <c r="AZ38" s="30">
        <v>920</v>
      </c>
      <c r="BA38" s="31" t="s">
        <v>776</v>
      </c>
      <c r="BB38" t="s">
        <v>144</v>
      </c>
      <c r="BC38" s="32" t="s">
        <v>145</v>
      </c>
      <c r="BD38" s="35">
        <f t="shared" si="1"/>
        <v>4</v>
      </c>
      <c r="BE38" s="33">
        <v>1.7919690734672691</v>
      </c>
      <c r="BF38" s="34">
        <v>0.57158455582736944</v>
      </c>
      <c r="BG38" s="35">
        <f t="shared" si="2"/>
        <v>1</v>
      </c>
      <c r="BH38" t="s">
        <v>147</v>
      </c>
      <c r="BI38" t="s">
        <v>313</v>
      </c>
      <c r="BJ38" s="35">
        <f>IFERROR(INDEX(DataTab_LCR_Battery_Info!$R$4:$R$9,MATCH(BH38,DataTab_LCR_Battery_Info!$Q$4:$Q$9,0))+INDEX(DataTab_LCR_Battery_Info!$T$4:$T$5,MATCH(BI38,DataTab_LCR_Battery_Info!$S$4:$S$5,0)),"1.75")</f>
        <v>1.5</v>
      </c>
      <c r="BK38">
        <f t="shared" si="4"/>
        <v>2</v>
      </c>
      <c r="BL38">
        <f t="shared" si="3"/>
        <v>48.958333333333329</v>
      </c>
      <c r="BM38">
        <f t="shared" si="5"/>
        <v>1</v>
      </c>
    </row>
    <row r="39" spans="3:65" x14ac:dyDescent="0.35">
      <c r="D39" s="15" t="s">
        <v>908</v>
      </c>
      <c r="E39" s="15" t="s">
        <v>909</v>
      </c>
      <c r="F39" s="15">
        <v>56.2</v>
      </c>
      <c r="G39" s="15"/>
      <c r="H39" s="15" t="s">
        <v>156</v>
      </c>
      <c r="I39" s="15" t="s">
        <v>910</v>
      </c>
      <c r="J39" s="15" t="s">
        <v>206</v>
      </c>
      <c r="K39" s="15" t="s">
        <v>134</v>
      </c>
      <c r="L39" s="15" t="s">
        <v>167</v>
      </c>
      <c r="M39" s="16">
        <v>33847</v>
      </c>
      <c r="N39" s="17" t="s">
        <v>911</v>
      </c>
      <c r="O39" s="18">
        <v>115</v>
      </c>
      <c r="P39" s="19">
        <v>52109</v>
      </c>
      <c r="Q39" s="20">
        <v>868496</v>
      </c>
      <c r="R39" s="21">
        <v>6216691</v>
      </c>
      <c r="S39" s="21">
        <v>11533622</v>
      </c>
      <c r="T39" s="21">
        <v>3762757</v>
      </c>
      <c r="U39" s="21">
        <v>7770865</v>
      </c>
      <c r="V39" s="21">
        <v>3.3674993999999998</v>
      </c>
      <c r="W39" s="21">
        <v>1237.231751672</v>
      </c>
      <c r="X39" s="21">
        <v>525119.30341097305</v>
      </c>
      <c r="Y39" s="21">
        <v>2.9197240901427149E-7</v>
      </c>
      <c r="Z39" s="21">
        <v>1.0727174444177206E-4</v>
      </c>
      <c r="AA39" s="21">
        <v>4.5529435888480914E-2</v>
      </c>
      <c r="AB39" s="21">
        <v>4.3324977892817005</v>
      </c>
      <c r="AC39" s="21">
        <v>1.2649698165855837E-6</v>
      </c>
      <c r="AD39" s="21">
        <v>4.6475459564636898E-4</v>
      </c>
      <c r="AE39" s="22">
        <v>0.19725618033408648</v>
      </c>
      <c r="AF39" s="23" t="s">
        <v>774</v>
      </c>
      <c r="AG39" s="24" t="s">
        <v>209</v>
      </c>
      <c r="AH39" s="24" t="s">
        <v>912</v>
      </c>
      <c r="AI39" s="24">
        <v>155.6</v>
      </c>
      <c r="AJ39" s="24">
        <v>5.14</v>
      </c>
      <c r="AK39" s="24">
        <v>7.0000000000000007E-2</v>
      </c>
      <c r="AL39" s="25">
        <v>0.63716824547193951</v>
      </c>
      <c r="AM39" s="36">
        <v>3</v>
      </c>
      <c r="AN39" s="26"/>
      <c r="AO39" s="36">
        <v>1</v>
      </c>
      <c r="AP39" s="26"/>
      <c r="AQ39" s="28">
        <v>43.361643835616441</v>
      </c>
      <c r="AR39" s="28">
        <v>47.364383561643834</v>
      </c>
      <c r="AS39" s="35">
        <v>2</v>
      </c>
      <c r="AT39" s="29" t="s">
        <v>140</v>
      </c>
      <c r="AU39" s="30" t="s">
        <v>310</v>
      </c>
      <c r="AV39" s="30" t="s">
        <v>359</v>
      </c>
      <c r="AW39" s="30" t="s">
        <v>140</v>
      </c>
      <c r="AX39" s="30">
        <v>25</v>
      </c>
      <c r="AY39" s="35">
        <f t="shared" si="0"/>
        <v>1</v>
      </c>
      <c r="AZ39" s="30">
        <v>2220</v>
      </c>
      <c r="BA39" s="31" t="s">
        <v>776</v>
      </c>
      <c r="BB39" t="s">
        <v>171</v>
      </c>
      <c r="BC39" s="32">
        <v>0.78227125450199997</v>
      </c>
      <c r="BD39" s="35">
        <f t="shared" si="1"/>
        <v>3</v>
      </c>
      <c r="BE39" s="33">
        <v>0.92950919129273801</v>
      </c>
      <c r="BF39" s="34">
        <v>0.5922537405660353</v>
      </c>
      <c r="BG39" s="35">
        <f t="shared" si="2"/>
        <v>1</v>
      </c>
      <c r="BH39" t="s">
        <v>312</v>
      </c>
      <c r="BI39" t="s">
        <v>313</v>
      </c>
      <c r="BJ39" s="35">
        <f>IFERROR(INDEX(DataTab_LCR_Battery_Info!$R$4:$R$9,MATCH(BH39,DataTab_LCR_Battery_Info!$Q$4:$Q$9,0))+INDEX(DataTab_LCR_Battery_Info!$T$4:$T$5,MATCH(BI39,DataTab_LCR_Battery_Info!$S$4:$S$5,0)),"1.75")</f>
        <v>1.25</v>
      </c>
      <c r="BK39">
        <f t="shared" si="4"/>
        <v>1</v>
      </c>
      <c r="BL39">
        <f t="shared" si="3"/>
        <v>37.5</v>
      </c>
      <c r="BM39">
        <f t="shared" si="5"/>
        <v>1</v>
      </c>
    </row>
  </sheetData>
  <autoFilter ref="B4:BN4" xr:uid="{F02493FE-3613-4C25-B96F-1F9526B4F88F}"/>
  <mergeCells count="8">
    <mergeCell ref="B3:C3"/>
    <mergeCell ref="BB3:BJ3"/>
    <mergeCell ref="D3:M3"/>
    <mergeCell ref="N3:O3"/>
    <mergeCell ref="P3:AE3"/>
    <mergeCell ref="AF3:AP3"/>
    <mergeCell ref="AQ3:AS3"/>
    <mergeCell ref="AT3:B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5EC3-325C-41F1-94BF-C0704C078B75}">
  <dimension ref="B1:T37"/>
  <sheetViews>
    <sheetView workbookViewId="0">
      <selection activeCell="F18" sqref="F18"/>
    </sheetView>
  </sheetViews>
  <sheetFormatPr defaultRowHeight="14.5" x14ac:dyDescent="0.35"/>
  <cols>
    <col min="4" max="4" width="18" customWidth="1"/>
    <col min="5" max="5" width="20.81640625" customWidth="1"/>
    <col min="6" max="6" width="24.453125" customWidth="1"/>
    <col min="7" max="7" width="16.1796875" customWidth="1"/>
    <col min="11" max="12" width="17.453125" customWidth="1"/>
    <col min="13" max="13" width="14.1796875" customWidth="1"/>
    <col min="14" max="14" width="16.1796875" customWidth="1"/>
  </cols>
  <sheetData>
    <row r="1" spans="2:20" x14ac:dyDescent="0.35">
      <c r="B1" t="s">
        <v>913</v>
      </c>
    </row>
    <row r="2" spans="2:20" ht="39.5" x14ac:dyDescent="0.35">
      <c r="C2" t="s">
        <v>914</v>
      </c>
      <c r="D2" t="s">
        <v>915</v>
      </c>
      <c r="E2" t="s">
        <v>916</v>
      </c>
      <c r="F2" t="s">
        <v>917</v>
      </c>
      <c r="G2" t="s">
        <v>918</v>
      </c>
      <c r="H2" t="s">
        <v>919</v>
      </c>
      <c r="M2" s="9" t="s">
        <v>920</v>
      </c>
      <c r="N2" s="9" t="s">
        <v>921</v>
      </c>
      <c r="Q2" s="10" t="s">
        <v>922</v>
      </c>
      <c r="R2" s="10" t="s">
        <v>923</v>
      </c>
      <c r="S2" s="10" t="s">
        <v>924</v>
      </c>
      <c r="T2" s="10" t="s">
        <v>925</v>
      </c>
    </row>
    <row r="3" spans="2:20" x14ac:dyDescent="0.35">
      <c r="C3" t="s">
        <v>629</v>
      </c>
      <c r="D3">
        <v>19</v>
      </c>
      <c r="E3">
        <v>76</v>
      </c>
      <c r="F3">
        <v>11</v>
      </c>
      <c r="G3">
        <v>19</v>
      </c>
      <c r="H3" t="s">
        <v>926</v>
      </c>
      <c r="K3" s="11" t="s">
        <v>629</v>
      </c>
      <c r="L3" s="11" t="s">
        <v>629</v>
      </c>
      <c r="M3" s="12">
        <v>19</v>
      </c>
      <c r="N3" s="12" t="s">
        <v>140</v>
      </c>
      <c r="Q3" s="10"/>
      <c r="R3" s="10"/>
      <c r="S3" s="10"/>
      <c r="T3" s="10"/>
    </row>
    <row r="4" spans="2:20" x14ac:dyDescent="0.35">
      <c r="B4" t="s">
        <v>927</v>
      </c>
      <c r="D4">
        <v>410</v>
      </c>
      <c r="E4">
        <v>3101</v>
      </c>
      <c r="F4">
        <v>12</v>
      </c>
      <c r="G4">
        <v>300</v>
      </c>
      <c r="H4" t="s">
        <v>928</v>
      </c>
      <c r="K4" s="11" t="s">
        <v>929</v>
      </c>
      <c r="L4" s="11" t="s">
        <v>929</v>
      </c>
      <c r="M4" s="12">
        <v>300</v>
      </c>
      <c r="N4" s="12" t="s">
        <v>142</v>
      </c>
      <c r="Q4" s="13" t="s">
        <v>146</v>
      </c>
      <c r="R4" s="13">
        <v>2</v>
      </c>
      <c r="S4" s="13" t="s">
        <v>147</v>
      </c>
      <c r="T4" s="13">
        <v>2</v>
      </c>
    </row>
    <row r="5" spans="2:20" x14ac:dyDescent="0.35">
      <c r="C5" t="s">
        <v>930</v>
      </c>
      <c r="D5">
        <v>75</v>
      </c>
      <c r="E5">
        <v>485</v>
      </c>
      <c r="F5">
        <v>10</v>
      </c>
      <c r="G5">
        <v>25</v>
      </c>
      <c r="H5" t="s">
        <v>928</v>
      </c>
      <c r="K5" s="14" t="s">
        <v>437</v>
      </c>
      <c r="L5" s="14" t="s">
        <v>437</v>
      </c>
      <c r="M5" s="12">
        <v>75</v>
      </c>
      <c r="N5" s="12" t="s">
        <v>142</v>
      </c>
      <c r="Q5" s="13" t="s">
        <v>365</v>
      </c>
      <c r="R5" s="13">
        <v>1.75</v>
      </c>
      <c r="S5" s="13" t="s">
        <v>313</v>
      </c>
      <c r="T5" s="13">
        <v>0.5</v>
      </c>
    </row>
    <row r="6" spans="2:20" x14ac:dyDescent="0.35">
      <c r="C6" t="s">
        <v>931</v>
      </c>
      <c r="D6">
        <v>265</v>
      </c>
      <c r="E6">
        <v>1550</v>
      </c>
      <c r="F6">
        <v>9</v>
      </c>
      <c r="G6">
        <v>175</v>
      </c>
      <c r="H6" t="s">
        <v>928</v>
      </c>
      <c r="K6" s="14" t="s">
        <v>169</v>
      </c>
      <c r="L6" s="14" t="s">
        <v>169</v>
      </c>
      <c r="M6" s="12">
        <v>545</v>
      </c>
      <c r="N6" s="12" t="s">
        <v>140</v>
      </c>
      <c r="Q6" s="13" t="s">
        <v>478</v>
      </c>
      <c r="R6" s="13">
        <v>1.5</v>
      </c>
    </row>
    <row r="7" spans="2:20" x14ac:dyDescent="0.35">
      <c r="B7" t="s">
        <v>437</v>
      </c>
      <c r="K7" s="11" t="s">
        <v>310</v>
      </c>
      <c r="L7" s="11" t="s">
        <v>310</v>
      </c>
      <c r="M7" s="12">
        <v>2220</v>
      </c>
      <c r="N7" s="12" t="s">
        <v>140</v>
      </c>
      <c r="Q7" s="13" t="s">
        <v>147</v>
      </c>
      <c r="R7" s="13">
        <v>1</v>
      </c>
    </row>
    <row r="8" spans="2:20" x14ac:dyDescent="0.35">
      <c r="C8" t="s">
        <v>932</v>
      </c>
      <c r="D8">
        <v>96</v>
      </c>
      <c r="E8">
        <v>477</v>
      </c>
      <c r="F8">
        <v>10</v>
      </c>
      <c r="G8">
        <v>75</v>
      </c>
      <c r="H8" t="s">
        <v>933</v>
      </c>
      <c r="K8" s="14" t="s">
        <v>186</v>
      </c>
      <c r="L8" s="14" t="s">
        <v>186</v>
      </c>
      <c r="M8" s="12">
        <v>793</v>
      </c>
      <c r="N8" s="12" t="s">
        <v>142</v>
      </c>
      <c r="Q8" s="13" t="s">
        <v>312</v>
      </c>
      <c r="R8" s="13">
        <v>0.75</v>
      </c>
    </row>
    <row r="9" spans="2:20" x14ac:dyDescent="0.35">
      <c r="B9" t="s">
        <v>169</v>
      </c>
      <c r="K9" s="11" t="s">
        <v>176</v>
      </c>
      <c r="L9" s="11" t="s">
        <v>176</v>
      </c>
      <c r="M9" s="12">
        <v>270</v>
      </c>
      <c r="N9" s="12" t="s">
        <v>140</v>
      </c>
      <c r="Q9" s="13" t="s">
        <v>313</v>
      </c>
      <c r="R9" s="13">
        <v>0.5</v>
      </c>
    </row>
    <row r="10" spans="2:20" x14ac:dyDescent="0.35">
      <c r="C10" t="s">
        <v>934</v>
      </c>
      <c r="D10">
        <v>546</v>
      </c>
      <c r="E10">
        <v>4111</v>
      </c>
      <c r="F10">
        <v>16</v>
      </c>
      <c r="G10">
        <v>545</v>
      </c>
      <c r="H10" t="s">
        <v>926</v>
      </c>
      <c r="K10" s="14" t="s">
        <v>935</v>
      </c>
      <c r="L10" s="14" t="s">
        <v>141</v>
      </c>
      <c r="M10" s="12">
        <v>657</v>
      </c>
      <c r="N10" s="12" t="s">
        <v>140</v>
      </c>
    </row>
    <row r="11" spans="2:20" x14ac:dyDescent="0.35">
      <c r="B11" t="s">
        <v>936</v>
      </c>
      <c r="D11">
        <v>2970</v>
      </c>
      <c r="E11">
        <v>15039</v>
      </c>
      <c r="F11">
        <v>9</v>
      </c>
      <c r="G11">
        <v>2220</v>
      </c>
      <c r="H11" t="s">
        <v>926</v>
      </c>
      <c r="K11" s="11" t="s">
        <v>193</v>
      </c>
      <c r="L11" s="11" t="s">
        <v>193</v>
      </c>
      <c r="M11" s="12">
        <v>1141</v>
      </c>
      <c r="N11" s="12" t="s">
        <v>140</v>
      </c>
    </row>
    <row r="12" spans="2:20" x14ac:dyDescent="0.35">
      <c r="C12" t="s">
        <v>646</v>
      </c>
      <c r="D12">
        <v>80</v>
      </c>
      <c r="E12">
        <v>556</v>
      </c>
      <c r="F12">
        <v>10</v>
      </c>
      <c r="G12">
        <v>18</v>
      </c>
      <c r="H12" t="s">
        <v>926</v>
      </c>
      <c r="K12" s="14" t="s">
        <v>937</v>
      </c>
      <c r="L12" s="14" t="s">
        <v>675</v>
      </c>
      <c r="M12" s="12">
        <v>920</v>
      </c>
      <c r="N12" s="12" t="s">
        <v>140</v>
      </c>
    </row>
    <row r="13" spans="2:20" x14ac:dyDescent="0.35">
      <c r="C13" t="s">
        <v>938</v>
      </c>
      <c r="D13">
        <v>850</v>
      </c>
      <c r="E13">
        <v>2143</v>
      </c>
      <c r="F13">
        <v>15</v>
      </c>
      <c r="G13">
        <v>536</v>
      </c>
      <c r="H13" t="s">
        <v>926</v>
      </c>
    </row>
    <row r="14" spans="2:20" x14ac:dyDescent="0.35">
      <c r="C14" t="s">
        <v>667</v>
      </c>
      <c r="D14">
        <v>1010</v>
      </c>
      <c r="E14">
        <v>5641</v>
      </c>
      <c r="F14">
        <v>19</v>
      </c>
      <c r="G14">
        <v>965</v>
      </c>
      <c r="H14" t="s">
        <v>926</v>
      </c>
    </row>
    <row r="15" spans="2:20" x14ac:dyDescent="0.35">
      <c r="C15" t="s">
        <v>311</v>
      </c>
      <c r="H15" t="s">
        <v>939</v>
      </c>
      <c r="I15" t="s">
        <v>940</v>
      </c>
    </row>
    <row r="16" spans="2:20" x14ac:dyDescent="0.35">
      <c r="B16" t="s">
        <v>941</v>
      </c>
      <c r="D16">
        <v>1223</v>
      </c>
      <c r="E16">
        <v>5965</v>
      </c>
      <c r="F16">
        <v>10</v>
      </c>
      <c r="G16">
        <v>793</v>
      </c>
      <c r="H16" t="s">
        <v>933</v>
      </c>
    </row>
    <row r="17" spans="2:9" x14ac:dyDescent="0.35">
      <c r="C17" t="s">
        <v>185</v>
      </c>
      <c r="D17">
        <v>120</v>
      </c>
      <c r="E17">
        <v>971</v>
      </c>
      <c r="F17">
        <v>12</v>
      </c>
      <c r="G17">
        <v>53</v>
      </c>
      <c r="H17" t="s">
        <v>926</v>
      </c>
    </row>
    <row r="18" spans="2:9" x14ac:dyDescent="0.35">
      <c r="C18" t="s">
        <v>249</v>
      </c>
      <c r="D18">
        <v>450</v>
      </c>
      <c r="E18">
        <v>2531</v>
      </c>
      <c r="F18">
        <v>9</v>
      </c>
      <c r="G18">
        <v>260</v>
      </c>
      <c r="H18" t="s">
        <v>933</v>
      </c>
    </row>
    <row r="19" spans="2:9" x14ac:dyDescent="0.35">
      <c r="C19" t="s">
        <v>942</v>
      </c>
      <c r="I19" t="s">
        <v>943</v>
      </c>
    </row>
    <row r="20" spans="2:9" x14ac:dyDescent="0.35">
      <c r="C20" t="s">
        <v>944</v>
      </c>
      <c r="D20">
        <v>62</v>
      </c>
      <c r="E20">
        <v>433</v>
      </c>
      <c r="F20">
        <v>10</v>
      </c>
      <c r="G20">
        <v>38</v>
      </c>
      <c r="H20" t="s">
        <v>926</v>
      </c>
    </row>
    <row r="21" spans="2:9" x14ac:dyDescent="0.35">
      <c r="C21" t="s">
        <v>945</v>
      </c>
    </row>
    <row r="22" spans="2:9" x14ac:dyDescent="0.35">
      <c r="C22" t="s">
        <v>946</v>
      </c>
      <c r="D22">
        <v>85</v>
      </c>
      <c r="E22">
        <v>136</v>
      </c>
      <c r="F22">
        <v>18</v>
      </c>
      <c r="G22">
        <v>34</v>
      </c>
      <c r="H22" t="s">
        <v>947</v>
      </c>
    </row>
    <row r="23" spans="2:9" x14ac:dyDescent="0.35">
      <c r="B23" t="s">
        <v>948</v>
      </c>
    </row>
    <row r="24" spans="2:9" x14ac:dyDescent="0.35">
      <c r="C24" t="s">
        <v>949</v>
      </c>
      <c r="D24">
        <v>45</v>
      </c>
      <c r="E24">
        <v>223</v>
      </c>
      <c r="F24">
        <v>8</v>
      </c>
      <c r="G24">
        <v>20</v>
      </c>
      <c r="H24" t="s">
        <v>926</v>
      </c>
    </row>
    <row r="25" spans="2:9" x14ac:dyDescent="0.35">
      <c r="C25" t="s">
        <v>950</v>
      </c>
    </row>
    <row r="26" spans="2:9" x14ac:dyDescent="0.35">
      <c r="C26" t="s">
        <v>951</v>
      </c>
    </row>
    <row r="27" spans="2:9" x14ac:dyDescent="0.35">
      <c r="C27" t="s">
        <v>773</v>
      </c>
      <c r="D27">
        <v>130</v>
      </c>
      <c r="E27">
        <v>632</v>
      </c>
      <c r="F27">
        <v>9</v>
      </c>
      <c r="G27">
        <v>100</v>
      </c>
      <c r="H27" t="s">
        <v>926</v>
      </c>
    </row>
    <row r="28" spans="2:9" x14ac:dyDescent="0.35">
      <c r="C28" t="s">
        <v>177</v>
      </c>
      <c r="D28">
        <v>323</v>
      </c>
      <c r="E28">
        <v>2017</v>
      </c>
      <c r="F28">
        <v>10</v>
      </c>
      <c r="G28">
        <v>150</v>
      </c>
      <c r="H28" t="s">
        <v>926</v>
      </c>
    </row>
    <row r="29" spans="2:9" x14ac:dyDescent="0.35">
      <c r="B29" t="s">
        <v>952</v>
      </c>
      <c r="D29">
        <v>743</v>
      </c>
      <c r="E29">
        <v>3445</v>
      </c>
      <c r="F29">
        <v>19</v>
      </c>
      <c r="G29">
        <v>657</v>
      </c>
      <c r="H29" t="s">
        <v>926</v>
      </c>
    </row>
    <row r="30" spans="2:9" x14ac:dyDescent="0.35">
      <c r="C30" t="s">
        <v>371</v>
      </c>
      <c r="D30">
        <v>181</v>
      </c>
      <c r="E30">
        <v>851</v>
      </c>
      <c r="F30">
        <v>18</v>
      </c>
      <c r="G30">
        <v>152</v>
      </c>
      <c r="H30" t="s">
        <v>933</v>
      </c>
    </row>
    <row r="31" spans="2:9" ht="14.5" customHeight="1" x14ac:dyDescent="0.35">
      <c r="B31" t="s">
        <v>953</v>
      </c>
      <c r="D31">
        <v>2881</v>
      </c>
      <c r="E31">
        <v>21215</v>
      </c>
      <c r="F31">
        <v>13</v>
      </c>
      <c r="G31">
        <v>1141</v>
      </c>
      <c r="H31" t="s">
        <v>926</v>
      </c>
    </row>
    <row r="32" spans="2:9" x14ac:dyDescent="0.35">
      <c r="C32" t="s">
        <v>194</v>
      </c>
      <c r="D32">
        <v>838</v>
      </c>
      <c r="E32">
        <v>68232</v>
      </c>
      <c r="F32">
        <v>12</v>
      </c>
      <c r="G32">
        <v>240</v>
      </c>
      <c r="H32" t="s">
        <v>926</v>
      </c>
    </row>
    <row r="33" spans="2:8" x14ac:dyDescent="0.35">
      <c r="C33" t="s">
        <v>244</v>
      </c>
      <c r="D33">
        <v>2067</v>
      </c>
      <c r="E33">
        <v>13784</v>
      </c>
      <c r="F33">
        <v>12</v>
      </c>
      <c r="G33">
        <v>1141</v>
      </c>
      <c r="H33" t="s">
        <v>926</v>
      </c>
    </row>
    <row r="34" spans="2:8" x14ac:dyDescent="0.35">
      <c r="C34" t="s">
        <v>954</v>
      </c>
      <c r="D34">
        <v>269</v>
      </c>
      <c r="E34">
        <v>2001</v>
      </c>
      <c r="F34">
        <v>11</v>
      </c>
      <c r="G34">
        <v>68</v>
      </c>
      <c r="H34" t="s">
        <v>926</v>
      </c>
    </row>
    <row r="35" spans="2:8" x14ac:dyDescent="0.35">
      <c r="B35" t="s">
        <v>955</v>
      </c>
      <c r="D35">
        <v>1585</v>
      </c>
      <c r="E35">
        <v>8564</v>
      </c>
      <c r="F35">
        <v>9</v>
      </c>
      <c r="G35">
        <v>920</v>
      </c>
      <c r="H35" t="s">
        <v>926</v>
      </c>
    </row>
    <row r="36" spans="2:8" x14ac:dyDescent="0.35">
      <c r="C36" t="s">
        <v>694</v>
      </c>
      <c r="D36">
        <v>1585</v>
      </c>
      <c r="E36">
        <v>8564</v>
      </c>
      <c r="F36">
        <v>9</v>
      </c>
      <c r="G36">
        <v>920</v>
      </c>
      <c r="H36" t="s">
        <v>926</v>
      </c>
    </row>
    <row r="37" spans="2:8" x14ac:dyDescent="0.35">
      <c r="C37" t="s">
        <v>956</v>
      </c>
      <c r="D37">
        <v>37</v>
      </c>
      <c r="E37">
        <v>200</v>
      </c>
      <c r="F37">
        <v>8</v>
      </c>
      <c r="G37">
        <v>19</v>
      </c>
      <c r="H37" t="s">
        <v>926</v>
      </c>
    </row>
  </sheetData>
  <conditionalFormatting sqref="Q4:R9">
    <cfRule type="cellIs" dxfId="5" priority="4" operator="equal">
      <formula>4</formula>
    </cfRule>
    <cfRule type="containsText" dxfId="4" priority="5" operator="containsText" text="Low">
      <formula>NOT(ISERROR(SEARCH("Low",Q4)))</formula>
    </cfRule>
    <cfRule type="containsText" dxfId="3" priority="6" operator="containsText" text="High">
      <formula>NOT(ISERROR(SEARCH("High",Q4)))</formula>
    </cfRule>
  </conditionalFormatting>
  <conditionalFormatting sqref="S4:T5">
    <cfRule type="cellIs" dxfId="2" priority="1" operator="equal">
      <formula>4</formula>
    </cfRule>
    <cfRule type="containsText" dxfId="1" priority="2" operator="containsText" text="Low">
      <formula>NOT(ISERROR(SEARCH("Low",S4)))</formula>
    </cfRule>
    <cfRule type="containsText" dxfId="0" priority="3" operator="containsText" text="High">
      <formula>NOT(ISERROR(SEARCH("High",S4)))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cc5b-2454-4d67-bfd0-48987ca6b20e" xsi:nil="true"/>
    <lcf76f155ced4ddcb4097134ff3c332f xmlns="64776ad0-39d4-4130-bf63-b73fdd22640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14" ma:contentTypeDescription="Create a new document." ma:contentTypeScope="" ma:versionID="84907c7f5602517728737aa52a2fcdf8">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e9136962610634b19eb8df4fbf15db38"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F5C8D-11F4-4BD0-AB36-038AF2940471}">
  <ds:schemaRefs>
    <ds:schemaRef ds:uri="http://schemas.microsoft.com/office/infopath/2007/PartnerControls"/>
    <ds:schemaRef ds:uri="64776ad0-39d4-4130-bf63-b73fdd226409"/>
    <ds:schemaRef ds:uri="http://purl.org/dc/elements/1.1/"/>
    <ds:schemaRef ds:uri="263dcc5b-2454-4d67-bfd0-48987ca6b20e"/>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779A18C-485B-43EA-B094-F61E7754BC2F}">
  <ds:schemaRefs>
    <ds:schemaRef ds:uri="http://schemas.microsoft.com/sharepoint/v3/contenttype/forms"/>
  </ds:schemaRefs>
</ds:datastoreItem>
</file>

<file path=customXml/itemProps3.xml><?xml version="1.0" encoding="utf-8"?>
<ds:datastoreItem xmlns:ds="http://schemas.openxmlformats.org/officeDocument/2006/customXml" ds:itemID="{631EDA64-D92F-4420-8925-4BBE5BDD5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76ad0-39d4-4130-bf63-b73fdd226409"/>
    <ds:schemaRef ds:uri="263dcc5b-2454-4d67-bfd0-48987ca6b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CCGT_and_Peakers</vt:lpstr>
      <vt:lpstr>CHPs</vt:lpstr>
      <vt:lpstr>DataTab_LCR_Battery_Info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Ferguson, Jared</dc:creator>
  <cp:keywords/>
  <dc:description/>
  <cp:lastModifiedBy>Ferguson, Jared</cp:lastModifiedBy>
  <cp:revision/>
  <dcterms:created xsi:type="dcterms:W3CDTF">2024-01-11T21:00:28Z</dcterms:created>
  <dcterms:modified xsi:type="dcterms:W3CDTF">2024-02-15T21:20:11Z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MediaServiceImageTags">
    <vt:lpwstr/>
  </property>
</Properties>
</file>