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RA2023\SummaryforCPUC\"/>
    </mc:Choice>
  </mc:AlternateContent>
  <xr:revisionPtr revIDLastSave="0" documentId="13_ncr:1_{FBD54A55-5E57-40F8-909D-90C8054EE1A4}" xr6:coauthVersionLast="47" xr6:coauthVersionMax="47" xr10:uidLastSave="{00000000-0000-0000-0000-000000000000}"/>
  <bookViews>
    <workbookView xWindow="-108" yWindow="-108" windowWidth="23256" windowHeight="12576" activeTab="1" xr2:uid="{4EB83787-4968-4280-9691-EB1A02A05164}"/>
  </bookViews>
  <sheets>
    <sheet name="Summary of CPUC LSE Forecasts" sheetId="1" r:id="rId1"/>
    <sheet name=" TAC Forecast Summary " sheetId="2" r:id="rId2"/>
  </sheets>
  <externalReferences>
    <externalReference r:id="rId3"/>
    <externalReference r:id="rId4"/>
  </externalReferences>
  <definedNames>
    <definedName name="_SAS_empty_">#REF!</definedName>
    <definedName name="lu">[2]Sheet1!$B$1:$C$45</definedName>
    <definedName name="ludata" localSheetId="1">#REF!</definedName>
    <definedName name="ludata">#REF!</definedName>
    <definedName name="poucopea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8" i="2" l="1"/>
  <c r="AC38" i="2"/>
  <c r="AB38" i="2"/>
  <c r="AA38" i="2"/>
  <c r="Z38" i="2"/>
  <c r="Y38" i="2"/>
  <c r="X38" i="2"/>
  <c r="W38" i="2"/>
  <c r="V38" i="2"/>
  <c r="U38" i="2"/>
  <c r="T38" i="2"/>
  <c r="S38" i="2"/>
  <c r="AD37" i="2"/>
  <c r="AC37" i="2"/>
  <c r="AB37" i="2"/>
  <c r="AA37" i="2"/>
  <c r="Z37" i="2"/>
  <c r="Y37" i="2"/>
  <c r="X37" i="2"/>
  <c r="W37" i="2"/>
  <c r="V37" i="2"/>
  <c r="U37" i="2"/>
  <c r="T37" i="2"/>
  <c r="S37" i="2"/>
  <c r="AD36" i="2"/>
  <c r="AC36" i="2"/>
  <c r="AB36" i="2"/>
  <c r="AA36" i="2"/>
  <c r="Z36" i="2"/>
  <c r="Y36" i="2"/>
  <c r="X36" i="2"/>
  <c r="W36" i="2"/>
  <c r="V36" i="2"/>
  <c r="U36" i="2"/>
  <c r="T36" i="2"/>
  <c r="S36" i="2"/>
  <c r="S39" i="2" l="1"/>
  <c r="W39" i="2"/>
  <c r="AA39" i="2"/>
  <c r="T39" i="2"/>
  <c r="X39" i="2"/>
  <c r="AB39" i="2"/>
  <c r="U39" i="2"/>
  <c r="Y39" i="2"/>
  <c r="AC39" i="2"/>
  <c r="V39" i="2"/>
  <c r="Z39" i="2"/>
  <c r="AD39" i="2"/>
  <c r="AD21" i="2" l="1"/>
  <c r="AC21" i="2"/>
  <c r="AB21" i="2"/>
  <c r="AA21" i="2"/>
  <c r="Z21" i="2"/>
  <c r="Y21" i="2"/>
  <c r="X21" i="2"/>
  <c r="W21" i="2"/>
  <c r="V21" i="2"/>
  <c r="U21" i="2"/>
  <c r="T21" i="2"/>
  <c r="S21" i="2"/>
  <c r="O21" i="2"/>
  <c r="N21" i="2"/>
  <c r="M21" i="2"/>
  <c r="L21" i="2"/>
  <c r="K21" i="2"/>
  <c r="J21" i="2"/>
  <c r="I21" i="2"/>
  <c r="H21" i="2"/>
  <c r="G21" i="2"/>
  <c r="F21" i="2"/>
  <c r="E21" i="2"/>
  <c r="D21" i="2"/>
  <c r="AD20" i="2"/>
  <c r="AD44" i="2" s="1"/>
  <c r="AC20" i="2"/>
  <c r="AC44" i="2" s="1"/>
  <c r="AB20" i="2"/>
  <c r="AB44" i="2" s="1"/>
  <c r="AA20" i="2"/>
  <c r="AA44" i="2" s="1"/>
  <c r="Z20" i="2"/>
  <c r="Z44" i="2" s="1"/>
  <c r="Y20" i="2"/>
  <c r="Y44" i="2" s="1"/>
  <c r="X20" i="2"/>
  <c r="X44" i="2" s="1"/>
  <c r="W20" i="2"/>
  <c r="W44" i="2" s="1"/>
  <c r="V20" i="2"/>
  <c r="V44" i="2" s="1"/>
  <c r="U20" i="2"/>
  <c r="U44" i="2" s="1"/>
  <c r="T20" i="2"/>
  <c r="T44" i="2" s="1"/>
  <c r="S20" i="2"/>
  <c r="S44" i="2" s="1"/>
  <c r="O20" i="2"/>
  <c r="N20" i="2"/>
  <c r="M20" i="2"/>
  <c r="L20" i="2"/>
  <c r="K20" i="2"/>
  <c r="J20" i="2"/>
  <c r="I20" i="2"/>
  <c r="H20" i="2"/>
  <c r="G20" i="2"/>
  <c r="F20" i="2"/>
  <c r="E20" i="2"/>
  <c r="D20" i="2"/>
  <c r="AD19" i="2"/>
  <c r="AD43" i="2" s="1"/>
  <c r="AC19" i="2"/>
  <c r="AC43" i="2" s="1"/>
  <c r="AB19" i="2"/>
  <c r="AB43" i="2" s="1"/>
  <c r="AA19" i="2"/>
  <c r="AA43" i="2" s="1"/>
  <c r="Z19" i="2"/>
  <c r="Z43" i="2" s="1"/>
  <c r="Y19" i="2"/>
  <c r="Y43" i="2" s="1"/>
  <c r="X19" i="2"/>
  <c r="X43" i="2" s="1"/>
  <c r="W19" i="2"/>
  <c r="W43" i="2" s="1"/>
  <c r="V19" i="2"/>
  <c r="V43" i="2" s="1"/>
  <c r="U19" i="2"/>
  <c r="U43" i="2" s="1"/>
  <c r="T19" i="2"/>
  <c r="T43" i="2" s="1"/>
  <c r="S19" i="2"/>
  <c r="S43" i="2" s="1"/>
  <c r="O19" i="2"/>
  <c r="N19" i="2"/>
  <c r="M19" i="2"/>
  <c r="L19" i="2"/>
  <c r="K19" i="2"/>
  <c r="J19" i="2"/>
  <c r="I19" i="2"/>
  <c r="H19" i="2"/>
  <c r="G19" i="2"/>
  <c r="F19" i="2"/>
  <c r="E19" i="2"/>
  <c r="D19" i="2"/>
  <c r="AD18" i="2"/>
  <c r="AC18" i="2"/>
  <c r="AB18" i="2"/>
  <c r="AA18" i="2"/>
  <c r="Z18" i="2"/>
  <c r="Y18" i="2"/>
  <c r="X18" i="2"/>
  <c r="W18" i="2"/>
  <c r="V18" i="2"/>
  <c r="U18" i="2"/>
  <c r="T18" i="2"/>
  <c r="S18" i="2"/>
  <c r="O18" i="2"/>
  <c r="O22" i="2" s="1"/>
  <c r="N18" i="2"/>
  <c r="N22" i="2" s="1"/>
  <c r="M18" i="2"/>
  <c r="M22" i="2" s="1"/>
  <c r="L18" i="2"/>
  <c r="L22" i="2" s="1"/>
  <c r="K18" i="2"/>
  <c r="K22" i="2" s="1"/>
  <c r="J18" i="2"/>
  <c r="J22" i="2" s="1"/>
  <c r="I18" i="2"/>
  <c r="I22" i="2" s="1"/>
  <c r="H18" i="2"/>
  <c r="H22" i="2" s="1"/>
  <c r="G18" i="2"/>
  <c r="G22" i="2" s="1"/>
  <c r="F18" i="2"/>
  <c r="F22" i="2" s="1"/>
  <c r="E18" i="2"/>
  <c r="E22" i="2" s="1"/>
  <c r="D18" i="2"/>
  <c r="D22" i="2" s="1"/>
  <c r="N15" i="1"/>
  <c r="M15" i="1"/>
  <c r="K15" i="1"/>
  <c r="J15" i="1"/>
  <c r="I15" i="1"/>
  <c r="H15" i="1"/>
  <c r="G15" i="1"/>
  <c r="F15" i="1"/>
  <c r="E15" i="1"/>
  <c r="D15" i="1"/>
  <c r="C15" i="1"/>
  <c r="T22" i="2" l="1"/>
  <c r="T45" i="2" s="1"/>
  <c r="T42" i="2"/>
  <c r="AB22" i="2"/>
  <c r="AB45" i="2" s="1"/>
  <c r="AB42" i="2"/>
  <c r="E38" i="2"/>
  <c r="E44" i="2" s="1"/>
  <c r="M38" i="2"/>
  <c r="M44" i="2" s="1"/>
  <c r="F36" i="2"/>
  <c r="F42" i="2" s="1"/>
  <c r="J36" i="2"/>
  <c r="J39" i="2" s="1"/>
  <c r="J45" i="2" s="1"/>
  <c r="N36" i="2"/>
  <c r="J37" i="2"/>
  <c r="J43" i="2" s="1"/>
  <c r="N37" i="2"/>
  <c r="N43" i="2" s="1"/>
  <c r="F38" i="2"/>
  <c r="F44" i="2" s="1"/>
  <c r="J38" i="2"/>
  <c r="J44" i="2" s="1"/>
  <c r="N38" i="2"/>
  <c r="N44" i="2" s="1"/>
  <c r="I38" i="2"/>
  <c r="I44" i="2" s="1"/>
  <c r="U22" i="2"/>
  <c r="U45" i="2" s="1"/>
  <c r="U42" i="2"/>
  <c r="Y22" i="2"/>
  <c r="Y45" i="2" s="1"/>
  <c r="Y42" i="2"/>
  <c r="AC22" i="2"/>
  <c r="AC45" i="2" s="1"/>
  <c r="AC42" i="2"/>
  <c r="Z22" i="2"/>
  <c r="Z45" i="2" s="1"/>
  <c r="Z42" i="2"/>
  <c r="X22" i="2"/>
  <c r="X45" i="2" s="1"/>
  <c r="X42" i="2"/>
  <c r="V22" i="2"/>
  <c r="V45" i="2" s="1"/>
  <c r="V42" i="2"/>
  <c r="AD22" i="2"/>
  <c r="AD45" i="2" s="1"/>
  <c r="AD42" i="2"/>
  <c r="S22" i="2"/>
  <c r="S45" i="2" s="1"/>
  <c r="S42" i="2"/>
  <c r="W22" i="2"/>
  <c r="W45" i="2" s="1"/>
  <c r="W42" i="2"/>
  <c r="AA22" i="2"/>
  <c r="AA45" i="2" s="1"/>
  <c r="AA42" i="2"/>
  <c r="D6" i="1"/>
  <c r="H6" i="1"/>
  <c r="L6" i="1"/>
  <c r="D9" i="1"/>
  <c r="H9" i="1"/>
  <c r="L9" i="1"/>
  <c r="D12" i="1"/>
  <c r="H12" i="1"/>
  <c r="L12" i="1"/>
  <c r="L15" i="1"/>
  <c r="E6" i="1"/>
  <c r="I6" i="1"/>
  <c r="M6" i="1"/>
  <c r="E9" i="1"/>
  <c r="I9" i="1"/>
  <c r="M9" i="1"/>
  <c r="E12" i="1"/>
  <c r="I12" i="1"/>
  <c r="M12" i="1"/>
  <c r="F6" i="1"/>
  <c r="J6" i="1"/>
  <c r="N6" i="1"/>
  <c r="F9" i="1"/>
  <c r="J9" i="1"/>
  <c r="N9" i="1"/>
  <c r="F12" i="1"/>
  <c r="J12" i="1"/>
  <c r="N12" i="1"/>
  <c r="C6" i="1"/>
  <c r="G6" i="1"/>
  <c r="K6" i="1"/>
  <c r="C9" i="1"/>
  <c r="G9" i="1"/>
  <c r="K9" i="1"/>
  <c r="C12" i="1"/>
  <c r="G12" i="1"/>
  <c r="K12" i="1"/>
  <c r="E37" i="2"/>
  <c r="E43" i="2" s="1"/>
  <c r="I37" i="2"/>
  <c r="I43" i="2" s="1"/>
  <c r="M37" i="2"/>
  <c r="M43" i="2" s="1"/>
  <c r="G36" i="2"/>
  <c r="G39" i="2" s="1"/>
  <c r="G45" i="2" s="1"/>
  <c r="K36" i="2"/>
  <c r="O36" i="2"/>
  <c r="F37" i="2"/>
  <c r="F43" i="2" s="1"/>
  <c r="D36" i="2"/>
  <c r="D42" i="2" s="1"/>
  <c r="H36" i="2"/>
  <c r="L36" i="2"/>
  <c r="G37" i="2"/>
  <c r="G43" i="2" s="1"/>
  <c r="K37" i="2"/>
  <c r="K43" i="2" s="1"/>
  <c r="O37" i="2"/>
  <c r="O43" i="2" s="1"/>
  <c r="G38" i="2"/>
  <c r="G44" i="2" s="1"/>
  <c r="K38" i="2"/>
  <c r="K44" i="2" s="1"/>
  <c r="O38" i="2"/>
  <c r="O44" i="2" s="1"/>
  <c r="E36" i="2"/>
  <c r="I36" i="2"/>
  <c r="M36" i="2"/>
  <c r="M39" i="2" s="1"/>
  <c r="M45" i="2" s="1"/>
  <c r="D37" i="2"/>
  <c r="D43" i="2" s="1"/>
  <c r="H37" i="2"/>
  <c r="H43" i="2" s="1"/>
  <c r="L37" i="2"/>
  <c r="L43" i="2" s="1"/>
  <c r="D38" i="2"/>
  <c r="D44" i="2" s="1"/>
  <c r="H38" i="2"/>
  <c r="H44" i="2" s="1"/>
  <c r="L38" i="2"/>
  <c r="L44" i="2" s="1"/>
  <c r="E42" i="2"/>
  <c r="E39" i="2"/>
  <c r="E45" i="2" s="1"/>
  <c r="M42" i="2"/>
  <c r="N42" i="2"/>
  <c r="N39" i="2"/>
  <c r="N45" i="2" s="1"/>
  <c r="G42" i="2"/>
  <c r="K42" i="2"/>
  <c r="O42" i="2"/>
  <c r="H42" i="2"/>
  <c r="L42" i="2"/>
  <c r="E34" i="2"/>
  <c r="I34" i="2"/>
  <c r="M34" i="2"/>
  <c r="F34" i="2"/>
  <c r="J34" i="2"/>
  <c r="N34" i="2"/>
  <c r="G34" i="2"/>
  <c r="K34" i="2"/>
  <c r="O34" i="2"/>
  <c r="D34" i="2"/>
  <c r="H34" i="2"/>
  <c r="L34" i="2"/>
  <c r="L39" i="2" l="1"/>
  <c r="L45" i="2" s="1"/>
  <c r="J42" i="2"/>
  <c r="D39" i="2"/>
  <c r="D45" i="2" s="1"/>
  <c r="F39" i="2"/>
  <c r="F45" i="2" s="1"/>
  <c r="I39" i="2"/>
  <c r="I45" i="2" s="1"/>
  <c r="K39" i="2"/>
  <c r="K45" i="2" s="1"/>
  <c r="H39" i="2"/>
  <c r="H45" i="2" s="1"/>
  <c r="O39" i="2"/>
  <c r="O45" i="2" s="1"/>
  <c r="I42" i="2"/>
</calcChain>
</file>

<file path=xl/sharedStrings.xml><?xml version="1.0" encoding="utf-8"?>
<sst xmlns="http://schemas.openxmlformats.org/spreadsheetml/2006/main" count="102" uniqueCount="42">
  <si>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</si>
  <si>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</si>
  <si>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</si>
  <si>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</si>
  <si>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</si>
  <si>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</si>
  <si>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</si>
  <si>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</si>
  <si>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</si>
  <si>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</si>
  <si>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</si>
  <si>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</si>
  <si>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Submitted LSE Forecasts</t>
  </si>
  <si>
    <t>Coincidence Adjustment</t>
  </si>
  <si>
    <t>Coincidence Adjustment %</t>
  </si>
  <si>
    <t>LSE Specific Adjustments</t>
  </si>
  <si>
    <t>LSE Specific Adjustment % of Coincident Forecast</t>
  </si>
  <si>
    <t>EE/ LMDR Credit</t>
  </si>
  <si>
    <t>Pro rata adjustment to match CEC forecast within 1%</t>
  </si>
  <si>
    <t>Pro-Rata Adjustment %</t>
  </si>
  <si>
    <t>Total Adjusted Forecasts</t>
  </si>
  <si>
    <t>CEC Coincident Peak Reference Forecast</t>
  </si>
  <si>
    <t>Adjusted Forecasts % of Reference</t>
  </si>
  <si>
    <t>CEC 2020 Update  Mid Demand-Mid AAEE Scenario</t>
  </si>
  <si>
    <t>YEAR</t>
  </si>
  <si>
    <t>MONTH</t>
  </si>
  <si>
    <t>TAC Coincident System Peak Load  (MW)</t>
  </si>
  <si>
    <t>PGE</t>
  </si>
  <si>
    <t>SCE</t>
  </si>
  <si>
    <t>SDGE</t>
  </si>
  <si>
    <t>VEA</t>
  </si>
  <si>
    <t>CAISO</t>
  </si>
  <si>
    <t>LMDR Adjustment</t>
  </si>
  <si>
    <t>TAC Coincident Forecast adjusted for LMDR</t>
  </si>
  <si>
    <t>Non-CPUC Jurisdictional LSE Forecasts</t>
  </si>
  <si>
    <t>CPUC LSEs Adjusted Forecast</t>
  </si>
  <si>
    <t>Sum of All LSE Forecasts</t>
  </si>
  <si>
    <t>Percent of CEC Forecast</t>
  </si>
  <si>
    <t>RA 2022 Forecast  - TAC and CPUC and POU disaggregation</t>
  </si>
  <si>
    <t>RA 2023 Forecast - TAC and CPUC and POU disaggregation (preliminary July 2022)</t>
  </si>
  <si>
    <t>Preliminary RA 2023 Forecast Adjustments for CPUC-Jurisdictional LSEs (July 2022)</t>
  </si>
  <si>
    <t>CED 2021  Mid Demand- AAEE Scenario 3- AAFS Scenario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</si>
</sst>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\(0\)"/>
    <numFmt numFmtId="167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2" fontId="3" fillId="0" borderId="1" xfId="0" applyNumberFormat="1" applyFont="1" applyBorder="1"/>
    <xf numFmtId="2" fontId="3" fillId="0" borderId="1" xfId="1" applyNumberFormat="1" applyFont="1" applyBorder="1" applyAlignment="1">
      <alignment horizontal="center"/>
    </xf>
    <xf numFmtId="0" fontId="2" fillId="0" borderId="0" xfId="0" applyFont="1"/>
    <xf numFmtId="2" fontId="3" fillId="0" borderId="1" xfId="0" applyNumberFormat="1" applyFont="1" applyBorder="1" applyAlignment="1">
      <alignment wrapText="1"/>
    </xf>
    <xf numFmtId="164" fontId="4" fillId="0" borderId="1" xfId="1" applyNumberFormat="1" applyFont="1" applyBorder="1"/>
    <xf numFmtId="165" fontId="4" fillId="0" borderId="1" xfId="2" applyNumberFormat="1" applyFont="1" applyBorder="1"/>
    <xf numFmtId="164" fontId="2" fillId="0" borderId="0" xfId="1" applyNumberFormat="1" applyFont="1"/>
    <xf numFmtId="166" fontId="2" fillId="0" borderId="0" xfId="1" applyNumberFormat="1" applyFont="1"/>
    <xf numFmtId="167" fontId="0" fillId="0" borderId="0" xfId="1" applyNumberFormat="1" applyFont="1"/>
    <xf numFmtId="164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43" fontId="0" fillId="0" borderId="0" xfId="0" applyNumberFormat="1"/>
    <xf numFmtId="0" fontId="2" fillId="2" borderId="0" xfId="0" applyFont="1" applyFill="1"/>
    <xf numFmtId="0" fontId="0" fillId="2" borderId="0" xfId="0" applyFill="1"/>
    <xf numFmtId="0" fontId="5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RA2023/PrelimAdjusted/RA2023%20Forecast%20Input%20and%20Load%20Ratio%20Shares%20072222%20linked%20plus%20slid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RA2021/WORK/prelim/POUForecastandCFSYA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tac slide"/>
      <sheetName val="sa table"/>
      <sheetName val="slides (2)"/>
      <sheetName val="aaee net aa"/>
      <sheetName val="sum by type"/>
      <sheetName val="iso cht"/>
      <sheetName val="Sheet1"/>
      <sheetName val="rainputdata"/>
      <sheetName val="statewide table"/>
      <sheetName val=" TAC Forecast Summary "/>
      <sheetName val="CPUC Adjustment Summary"/>
      <sheetName val="slides"/>
      <sheetName val="June2022RA23LoadShares"/>
    </sheetNames>
    <sheetDataSet>
      <sheetData sheetId="0"/>
      <sheetData sheetId="1"/>
      <sheetData sheetId="2"/>
      <sheetData sheetId="3"/>
      <sheetData sheetId="4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SAS_empty_"/>
      <sheetName val="Sheet1"/>
      <sheetName val="Sheet2"/>
      <sheetName val="STATS"/>
      <sheetName val="lsecfSTATS"/>
    </sheetNames>
    <sheetDataSet>
      <sheetData sheetId="0"/>
      <sheetData sheetId="1">
        <row r="1">
          <cell r="B1" t="str">
            <v>ALAM</v>
          </cell>
          <cell r="C1" t="str">
            <v>ws</v>
          </cell>
        </row>
        <row r="2">
          <cell r="B2" t="str">
            <v>AMWD</v>
          </cell>
          <cell r="C2" t="str">
            <v>nonconf</v>
          </cell>
        </row>
        <row r="3">
          <cell r="B3" t="str">
            <v>ANHM</v>
          </cell>
          <cell r="C3" t="str">
            <v>ws</v>
          </cell>
        </row>
        <row r="4">
          <cell r="B4" t="str">
            <v>AZCO</v>
          </cell>
          <cell r="C4" t="str">
            <v>ws</v>
          </cell>
        </row>
        <row r="5">
          <cell r="B5" t="str">
            <v>AZUA</v>
          </cell>
          <cell r="C5" t="str">
            <v>ws</v>
          </cell>
        </row>
        <row r="6">
          <cell r="B6" t="str">
            <v>BAN1</v>
          </cell>
          <cell r="C6" t="str">
            <v>ws</v>
          </cell>
        </row>
        <row r="7">
          <cell r="B7" t="str">
            <v>BIGG</v>
          </cell>
          <cell r="C7" t="str">
            <v>ws</v>
          </cell>
        </row>
        <row r="8">
          <cell r="B8" t="str">
            <v>LBART</v>
          </cell>
          <cell r="C8" t="str">
            <v>nonconf</v>
          </cell>
        </row>
        <row r="9">
          <cell r="B9" t="str">
            <v>APXG</v>
          </cell>
          <cell r="C9" t="str">
            <v>nonconf</v>
          </cell>
        </row>
        <row r="10">
          <cell r="B10" t="str">
            <v>CLTN</v>
          </cell>
          <cell r="C10" t="str">
            <v>ws</v>
          </cell>
        </row>
        <row r="11">
          <cell r="B11" t="str">
            <v>CLTN</v>
          </cell>
          <cell r="C11" t="str">
            <v>ws</v>
          </cell>
        </row>
        <row r="12">
          <cell r="B12" t="str">
            <v>COIN</v>
          </cell>
          <cell r="C12" t="str">
            <v>ws</v>
          </cell>
        </row>
        <row r="13">
          <cell r="B13" t="str">
            <v>COR1</v>
          </cell>
          <cell r="C13" t="str">
            <v>ws</v>
          </cell>
        </row>
        <row r="14">
          <cell r="B14" t="str">
            <v>CRLC</v>
          </cell>
          <cell r="C14" t="str">
            <v>ws</v>
          </cell>
        </row>
        <row r="15">
          <cell r="B15" t="str">
            <v>CDWR</v>
          </cell>
          <cell r="C15" t="str">
            <v>dwr</v>
          </cell>
        </row>
        <row r="16">
          <cell r="B16" t="str">
            <v>CDWR</v>
          </cell>
          <cell r="C16" t="str">
            <v>dwr</v>
          </cell>
        </row>
        <row r="17">
          <cell r="B17" t="str">
            <v>LMWSC</v>
          </cell>
          <cell r="C17" t="str">
            <v>nonconf</v>
          </cell>
        </row>
        <row r="18">
          <cell r="B18" t="str">
            <v>GRID</v>
          </cell>
          <cell r="C18" t="str">
            <v>ws</v>
          </cell>
        </row>
        <row r="19">
          <cell r="B19" t="str">
            <v>HEAL</v>
          </cell>
          <cell r="C19" t="str">
            <v>ws</v>
          </cell>
        </row>
        <row r="20">
          <cell r="B20" t="str">
            <v>KIRK</v>
          </cell>
          <cell r="C20" t="str">
            <v>nonconf</v>
          </cell>
        </row>
        <row r="21">
          <cell r="B21" t="str">
            <v>LODI</v>
          </cell>
          <cell r="C21" t="str">
            <v>ws</v>
          </cell>
        </row>
        <row r="22">
          <cell r="B22" t="str">
            <v>LOMP</v>
          </cell>
          <cell r="C22" t="str">
            <v>ws</v>
          </cell>
        </row>
        <row r="23">
          <cell r="B23" t="str">
            <v>PALO</v>
          </cell>
          <cell r="C23" t="str">
            <v>ws</v>
          </cell>
        </row>
        <row r="24">
          <cell r="B24" t="str">
            <v>CCSF</v>
          </cell>
          <cell r="C24" t="str">
            <v>ws</v>
          </cell>
        </row>
        <row r="25">
          <cell r="B25" t="str">
            <v>PASA</v>
          </cell>
          <cell r="C25" t="str">
            <v>ws</v>
          </cell>
        </row>
        <row r="26">
          <cell r="B26" t="str">
            <v>POAK</v>
          </cell>
          <cell r="C26" t="str">
            <v>nonconf</v>
          </cell>
        </row>
        <row r="27">
          <cell r="B27" t="str">
            <v>PSRE</v>
          </cell>
          <cell r="C27" t="str">
            <v>ws</v>
          </cell>
        </row>
        <row r="28">
          <cell r="B28" t="str">
            <v>PSTN</v>
          </cell>
          <cell r="C28" t="str">
            <v>nonconf</v>
          </cell>
        </row>
        <row r="29">
          <cell r="B29" t="str">
            <v>LPECH</v>
          </cell>
          <cell r="C29" t="str">
            <v>ws</v>
          </cell>
        </row>
        <row r="30">
          <cell r="B30" t="str">
            <v>PWPA</v>
          </cell>
          <cell r="C30" t="str">
            <v>nonconf</v>
          </cell>
        </row>
        <row r="31">
          <cell r="B31" t="str">
            <v>RCMU</v>
          </cell>
          <cell r="C31" t="str">
            <v>ws</v>
          </cell>
        </row>
        <row r="32">
          <cell r="B32" t="str">
            <v>RVSD</v>
          </cell>
          <cell r="C32" t="str">
            <v>ws</v>
          </cell>
        </row>
        <row r="33">
          <cell r="B33" t="str">
            <v>LLATH</v>
          </cell>
          <cell r="C33" t="str">
            <v>ws</v>
          </cell>
        </row>
        <row r="34">
          <cell r="B34" t="str">
            <v>SEEV</v>
          </cell>
          <cell r="C34" t="str">
            <v>ws</v>
          </cell>
        </row>
        <row r="35">
          <cell r="B35" t="str">
            <v>SEMV</v>
          </cell>
          <cell r="C35" t="str">
            <v>ws</v>
          </cell>
        </row>
        <row r="36">
          <cell r="B36" t="str">
            <v>SNCL</v>
          </cell>
          <cell r="C36" t="str">
            <v>nonconf</v>
          </cell>
        </row>
        <row r="37">
          <cell r="B37" t="str">
            <v>UKIA</v>
          </cell>
          <cell r="C37" t="str">
            <v>ws</v>
          </cell>
        </row>
        <row r="38">
          <cell r="B38" t="str">
            <v>VBOB</v>
          </cell>
          <cell r="C38" t="str">
            <v>ws</v>
          </cell>
        </row>
        <row r="39">
          <cell r="B39" t="str">
            <v>VERN</v>
          </cell>
          <cell r="C39" t="str">
            <v>ws</v>
          </cell>
        </row>
        <row r="40">
          <cell r="B40" t="str">
            <v>WDOE</v>
          </cell>
          <cell r="C40" t="str">
            <v>nonconf</v>
          </cell>
        </row>
        <row r="41">
          <cell r="B41" t="str">
            <v>WEPA</v>
          </cell>
          <cell r="C41" t="str">
            <v>nonconf</v>
          </cell>
        </row>
        <row r="42">
          <cell r="B42" t="str">
            <v>WFLS</v>
          </cell>
          <cell r="C42" t="str">
            <v>ws</v>
          </cell>
        </row>
        <row r="43">
          <cell r="B43" t="str">
            <v>WNAS</v>
          </cell>
          <cell r="C43" t="str">
            <v>nonconf</v>
          </cell>
        </row>
        <row r="44">
          <cell r="B44" t="str">
            <v>WPUL</v>
          </cell>
          <cell r="C44" t="str">
            <v>nonconf</v>
          </cell>
        </row>
        <row r="45">
          <cell r="B45" t="str">
            <v>WSLW</v>
          </cell>
          <cell r="C45" t="str">
            <v>nonconf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EAC32-4780-48DA-B947-4B0A1C831671}">
  <dimension ref="B2:N15"/>
  <sheetViews>
    <sheetView zoomScale="75" zoomScaleNormal="75" workbookViewId="0">
      <selection activeCell="B2" sqref="B2:N2"/>
    </sheetView>
  </sheetViews>
  <sheetFormatPr defaultRowHeight="14.4" x14ac:dyDescent="0.3"/>
  <cols>
    <col min="1" max="1" width="8.88671875" style="3"/>
    <col min="2" max="2" width="32.6640625" style="3" customWidth="1"/>
    <col min="3" max="14" width="13.33203125" style="7" bestFit="1" customWidth="1"/>
    <col min="15" max="16384" width="8.88671875" style="3"/>
  </cols>
  <sheetData>
    <row r="2" spans="2:14" ht="21" x14ac:dyDescent="0.4">
      <c r="B2" s="16" t="s">
        <v>40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8" x14ac:dyDescent="0.35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2:14" ht="18" x14ac:dyDescent="0.35">
      <c r="B4" s="4" t="s">
        <v>12</v>
      </c>
      <c r="C4" s="5">
        <v>26980.499754647455</v>
      </c>
      <c r="D4" s="5">
        <v>25993.089192185696</v>
      </c>
      <c r="E4" s="5">
        <v>25523.730059823967</v>
      </c>
      <c r="F4" s="5">
        <v>26838.131963369793</v>
      </c>
      <c r="G4" s="5">
        <v>30986.565276785379</v>
      </c>
      <c r="H4" s="5">
        <v>36415.904667649957</v>
      </c>
      <c r="I4" s="5">
        <v>40656.056404584982</v>
      </c>
      <c r="J4" s="5">
        <v>40969.408410245385</v>
      </c>
      <c r="K4" s="5">
        <v>40927.388441345822</v>
      </c>
      <c r="L4" s="5">
        <v>33569.142596658749</v>
      </c>
      <c r="M4" s="5">
        <v>26908.487892394682</v>
      </c>
      <c r="N4" s="5">
        <v>27108.896694229188</v>
      </c>
    </row>
    <row r="5" spans="2:14" ht="24" customHeight="1" x14ac:dyDescent="0.35">
      <c r="B5" s="4" t="s">
        <v>13</v>
      </c>
      <c r="C5" s="5">
        <v>-867.0357512544748</v>
      </c>
      <c r="D5" s="5">
        <v>-735.30539625667348</v>
      </c>
      <c r="E5" s="5">
        <v>-823.74883113023475</v>
      </c>
      <c r="F5" s="5">
        <v>-1077.3323521303437</v>
      </c>
      <c r="G5" s="5">
        <v>-1143.508405251509</v>
      </c>
      <c r="H5" s="5">
        <v>-1316.2839834678778</v>
      </c>
      <c r="I5" s="5">
        <v>-1869.2827747256451</v>
      </c>
      <c r="J5" s="5">
        <v>-1680.9954772096419</v>
      </c>
      <c r="K5" s="5">
        <v>-1327.7136104727865</v>
      </c>
      <c r="L5" s="5">
        <v>-942.86643177431904</v>
      </c>
      <c r="M5" s="5">
        <v>-961.75371452935417</v>
      </c>
      <c r="N5" s="5">
        <v>-697.65266469811525</v>
      </c>
    </row>
    <row r="6" spans="2:14" ht="32.4" customHeight="1" x14ac:dyDescent="0.35">
      <c r="B6" s="4" t="s">
        <v>14</v>
      </c>
      <c r="C6" s="6">
        <f t="shared" ref="C6:N6" si="0">C5/C4</f>
        <v>-3.2135644600323823E-2</v>
      </c>
      <c r="D6" s="6">
        <f t="shared" si="0"/>
        <v>-2.8288495869807133E-2</v>
      </c>
      <c r="E6" s="6">
        <f t="shared" si="0"/>
        <v>-3.2273841997211436E-2</v>
      </c>
      <c r="F6" s="6">
        <f t="shared" si="0"/>
        <v>-4.014185315135748E-2</v>
      </c>
      <c r="G6" s="6">
        <f t="shared" si="0"/>
        <v>-3.6903361022339785E-2</v>
      </c>
      <c r="H6" s="6">
        <f t="shared" si="0"/>
        <v>-3.614585427661221E-2</v>
      </c>
      <c r="I6" s="6">
        <f t="shared" si="0"/>
        <v>-4.5977965893289077E-2</v>
      </c>
      <c r="J6" s="6">
        <f t="shared" si="0"/>
        <v>-4.1030504037965765E-2</v>
      </c>
      <c r="K6" s="6">
        <f t="shared" si="0"/>
        <v>-3.2440711734528817E-2</v>
      </c>
      <c r="L6" s="6">
        <f t="shared" si="0"/>
        <v>-2.8087295618571019E-2</v>
      </c>
      <c r="M6" s="6">
        <f t="shared" si="0"/>
        <v>-3.5741648448450382E-2</v>
      </c>
      <c r="N6" s="6">
        <f t="shared" si="0"/>
        <v>-2.5735192124090693E-2</v>
      </c>
    </row>
    <row r="7" spans="2:14" ht="9" customHeight="1" x14ac:dyDescent="0.3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31.8" customHeight="1" x14ac:dyDescent="0.35">
      <c r="B8" s="4" t="s">
        <v>15</v>
      </c>
      <c r="C8" s="5">
        <v>1614.9667299533564</v>
      </c>
      <c r="D8" s="5">
        <v>1457.0131874078756</v>
      </c>
      <c r="E8" s="5">
        <v>672.85636606787671</v>
      </c>
      <c r="F8" s="5">
        <v>2257.8965983807152</v>
      </c>
      <c r="G8" s="5">
        <v>1892.0258674320669</v>
      </c>
      <c r="H8" s="5">
        <v>2526.1485059956776</v>
      </c>
      <c r="I8" s="5">
        <v>1862.8455804624393</v>
      </c>
      <c r="J8" s="5">
        <v>1850.9892207042053</v>
      </c>
      <c r="K8" s="5">
        <v>2244.1157474646443</v>
      </c>
      <c r="L8" s="5">
        <v>1543.0427435821903</v>
      </c>
      <c r="M8" s="5">
        <v>1090.7092598505749</v>
      </c>
      <c r="N8" s="5">
        <v>2320.7368241705353</v>
      </c>
    </row>
    <row r="9" spans="2:14" ht="36" x14ac:dyDescent="0.35">
      <c r="B9" s="4" t="s">
        <v>16</v>
      </c>
      <c r="C9" s="6">
        <f t="shared" ref="C9:N9" si="1">C8/(C4+C5)</f>
        <v>6.1844216827898445E-2</v>
      </c>
      <c r="D9" s="6">
        <f t="shared" si="1"/>
        <v>5.7685709846115353E-2</v>
      </c>
      <c r="E9" s="6">
        <f t="shared" si="1"/>
        <v>2.7241169126324107E-2</v>
      </c>
      <c r="F9" s="6">
        <f t="shared" si="1"/>
        <v>8.764854478335346E-2</v>
      </c>
      <c r="G9" s="6">
        <f t="shared" si="1"/>
        <v>6.3399197862897105E-2</v>
      </c>
      <c r="H9" s="6">
        <f t="shared" si="1"/>
        <v>7.1970820674256059E-2</v>
      </c>
      <c r="I9" s="6">
        <f t="shared" si="1"/>
        <v>4.8027856048030747E-2</v>
      </c>
      <c r="J9" s="6">
        <f t="shared" si="1"/>
        <v>4.7112852938577143E-2</v>
      </c>
      <c r="K9" s="6">
        <f t="shared" si="1"/>
        <v>5.6670054919619378E-2</v>
      </c>
      <c r="L9" s="6">
        <f t="shared" si="1"/>
        <v>4.7294479326542418E-2</v>
      </c>
      <c r="M9" s="6">
        <f t="shared" si="1"/>
        <v>4.2036475664865694E-2</v>
      </c>
      <c r="N9" s="6">
        <f t="shared" si="1"/>
        <v>8.7869273464576736E-2</v>
      </c>
    </row>
    <row r="10" spans="2:14" ht="27" customHeight="1" x14ac:dyDescent="0.35">
      <c r="B10" s="4" t="s">
        <v>17</v>
      </c>
      <c r="C10" s="5">
        <v>-644.64067034859352</v>
      </c>
      <c r="D10" s="5">
        <v>-660.21407004689468</v>
      </c>
      <c r="E10" s="5">
        <v>-666.25931616468779</v>
      </c>
      <c r="F10" s="5">
        <v>-656.24433536087804</v>
      </c>
      <c r="G10" s="5">
        <v>-682.37498850842633</v>
      </c>
      <c r="H10" s="5">
        <v>-170.22960098618182</v>
      </c>
      <c r="I10" s="5">
        <v>-233.34277834482066</v>
      </c>
      <c r="J10" s="5">
        <v>-234.9246765283288</v>
      </c>
      <c r="K10" s="5">
        <v>-203.76473385847441</v>
      </c>
      <c r="L10" s="5">
        <v>-677.29950198749339</v>
      </c>
      <c r="M10" s="5">
        <v>-667.52623390066867</v>
      </c>
      <c r="N10" s="5">
        <v>-643.27522821350203</v>
      </c>
    </row>
    <row r="11" spans="2:14" ht="39" customHeight="1" x14ac:dyDescent="0.35">
      <c r="B11" s="4" t="s">
        <v>18</v>
      </c>
      <c r="C11" s="5">
        <v>1076.4938480204432</v>
      </c>
      <c r="D11" s="5">
        <v>1150.0652345725216</v>
      </c>
      <c r="E11" s="5">
        <v>1242.6755300305106</v>
      </c>
      <c r="F11" s="5">
        <v>1373.3207785555842</v>
      </c>
      <c r="G11" s="5">
        <v>1405.1313733544234</v>
      </c>
      <c r="H11" s="5">
        <v>583.22681393670484</v>
      </c>
      <c r="I11" s="5">
        <v>466.68767509026867</v>
      </c>
      <c r="J11" s="5">
        <v>453.91741309169629</v>
      </c>
      <c r="K11" s="5">
        <v>647.54052075208665</v>
      </c>
      <c r="L11" s="5">
        <v>471.35158503704815</v>
      </c>
      <c r="M11" s="5">
        <v>1391.5581774955813</v>
      </c>
      <c r="N11" s="5">
        <v>1221.7454673702641</v>
      </c>
    </row>
    <row r="12" spans="2:14" ht="28.2" customHeight="1" x14ac:dyDescent="0.35">
      <c r="B12" s="4" t="s">
        <v>19</v>
      </c>
      <c r="C12" s="6">
        <f t="shared" ref="C12:N12" si="2">C11/(C4+C5+C8+C10)</f>
        <v>3.9746794873113576E-2</v>
      </c>
      <c r="D12" s="6">
        <f t="shared" si="2"/>
        <v>4.4140611976017957E-2</v>
      </c>
      <c r="E12" s="6">
        <f t="shared" si="2"/>
        <v>5.0297354656635263E-2</v>
      </c>
      <c r="F12" s="6">
        <f t="shared" si="2"/>
        <v>5.0189975111386495E-2</v>
      </c>
      <c r="G12" s="6">
        <f t="shared" si="2"/>
        <v>4.5249882382115969E-2</v>
      </c>
      <c r="H12" s="6">
        <f t="shared" si="2"/>
        <v>1.557117639562733E-2</v>
      </c>
      <c r="I12" s="6">
        <f t="shared" si="2"/>
        <v>1.1547023038496194E-2</v>
      </c>
      <c r="J12" s="6">
        <f t="shared" si="2"/>
        <v>1.1097010427393411E-2</v>
      </c>
      <c r="K12" s="6">
        <f t="shared" si="2"/>
        <v>1.5550915438203071E-2</v>
      </c>
      <c r="L12" s="6">
        <f t="shared" si="2"/>
        <v>1.4073549263077995E-2</v>
      </c>
      <c r="M12" s="6">
        <f t="shared" si="2"/>
        <v>5.27706691962707E-2</v>
      </c>
      <c r="N12" s="6">
        <f t="shared" si="2"/>
        <v>4.3495968937124471E-2</v>
      </c>
    </row>
    <row r="13" spans="2:14" ht="25.8" customHeight="1" x14ac:dyDescent="0.35">
      <c r="B13" s="4" t="s">
        <v>20</v>
      </c>
      <c r="C13" s="5">
        <v>28160.283911018196</v>
      </c>
      <c r="D13" s="5">
        <v>27204.648147862528</v>
      </c>
      <c r="E13" s="5">
        <v>25949.25380862744</v>
      </c>
      <c r="F13" s="5">
        <v>28735.772652814874</v>
      </c>
      <c r="G13" s="5">
        <v>32457.839123811944</v>
      </c>
      <c r="H13" s="5">
        <v>38038.766403128269</v>
      </c>
      <c r="I13" s="5">
        <v>40882.964107067251</v>
      </c>
      <c r="J13" s="5">
        <v>41358.39489030336</v>
      </c>
      <c r="K13" s="5">
        <v>42287.56636523128</v>
      </c>
      <c r="L13" s="5">
        <v>33963.370991516189</v>
      </c>
      <c r="M13" s="5">
        <v>27761.475381310807</v>
      </c>
      <c r="N13" s="5">
        <v>29310.451092858388</v>
      </c>
    </row>
    <row r="14" spans="2:14" ht="36" x14ac:dyDescent="0.35">
      <c r="B14" s="4" t="s">
        <v>21</v>
      </c>
      <c r="C14" s="5">
        <v>28444.730000000003</v>
      </c>
      <c r="D14" s="5">
        <v>27479.439999999999</v>
      </c>
      <c r="E14" s="5">
        <v>26211.37</v>
      </c>
      <c r="F14" s="5">
        <v>29026.03</v>
      </c>
      <c r="G14" s="5">
        <v>32785.699999999997</v>
      </c>
      <c r="H14" s="5">
        <v>38267.149999999994</v>
      </c>
      <c r="I14" s="5">
        <v>41267.32</v>
      </c>
      <c r="J14" s="5">
        <v>41773.370000000003</v>
      </c>
      <c r="K14" s="5">
        <v>42450.44</v>
      </c>
      <c r="L14" s="5">
        <v>33983.57</v>
      </c>
      <c r="M14" s="5">
        <v>28041.89</v>
      </c>
      <c r="N14" s="5">
        <v>29606.51</v>
      </c>
    </row>
    <row r="15" spans="2:14" ht="36" x14ac:dyDescent="0.35">
      <c r="B15" s="4" t="s">
        <v>22</v>
      </c>
      <c r="C15" s="6">
        <f>C13/C14</f>
        <v>0.99000004257443097</v>
      </c>
      <c r="D15" s="6">
        <f t="shared" ref="D15:N15" si="3">D13/D14</f>
        <v>0.99000009271886658</v>
      </c>
      <c r="E15" s="6">
        <f t="shared" si="3"/>
        <v>0.98999990495069279</v>
      </c>
      <c r="F15" s="6">
        <f t="shared" si="3"/>
        <v>0.99000010172989128</v>
      </c>
      <c r="G15" s="6">
        <f t="shared" si="3"/>
        <v>0.98999988177199039</v>
      </c>
      <c r="H15" s="6">
        <f t="shared" si="3"/>
        <v>0.99403186291971768</v>
      </c>
      <c r="I15" s="6">
        <f t="shared" si="3"/>
        <v>0.99068619205383945</v>
      </c>
      <c r="J15" s="6">
        <f t="shared" si="3"/>
        <v>0.99006603705430896</v>
      </c>
      <c r="K15" s="6">
        <f t="shared" si="3"/>
        <v>0.99616320502758693</v>
      </c>
      <c r="L15" s="6">
        <f t="shared" si="3"/>
        <v>0.99940562429186186</v>
      </c>
      <c r="M15" s="6">
        <f t="shared" si="3"/>
        <v>0.99000015267554387</v>
      </c>
      <c r="N15" s="6">
        <f t="shared" si="3"/>
        <v>0.99000020917218512</v>
      </c>
    </row>
  </sheetData>
  <mergeCells count="1">
    <mergeCell ref="B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28922-3A1C-4CA3-80DD-05F8236C0C86}">
  <dimension ref="B2:AD48"/>
  <sheetViews>
    <sheetView tabSelected="1" zoomScale="78" zoomScaleNormal="78" workbookViewId="0">
      <selection activeCell="C4" sqref="C4"/>
    </sheetView>
  </sheetViews>
  <sheetFormatPr defaultRowHeight="14.4" x14ac:dyDescent="0.3"/>
  <cols>
    <col min="2" max="2" width="28.77734375" customWidth="1"/>
    <col min="4" max="4" width="10.21875" bestFit="1" customWidth="1"/>
    <col min="5" max="15" width="9.44140625" bestFit="1" customWidth="1"/>
  </cols>
  <sheetData>
    <row r="2" spans="2:30" x14ac:dyDescent="0.3">
      <c r="B2" s="14" t="s">
        <v>39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14" t="s">
        <v>38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2:30" x14ac:dyDescent="0.3">
      <c r="B3" s="7"/>
      <c r="C3" s="7" t="s">
        <v>41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7"/>
      <c r="R3" s="7" t="s">
        <v>23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2:30" x14ac:dyDescent="0.3">
      <c r="B4" s="7"/>
      <c r="C4" s="7" t="s">
        <v>24</v>
      </c>
      <c r="D4" s="8">
        <v>2023</v>
      </c>
      <c r="E4" s="8">
        <v>2023</v>
      </c>
      <c r="F4" s="8">
        <v>2023</v>
      </c>
      <c r="G4" s="8">
        <v>2023</v>
      </c>
      <c r="H4" s="8">
        <v>2023</v>
      </c>
      <c r="I4" s="8">
        <v>2023</v>
      </c>
      <c r="J4" s="8">
        <v>2023</v>
      </c>
      <c r="K4" s="8">
        <v>2023</v>
      </c>
      <c r="L4" s="8">
        <v>2023</v>
      </c>
      <c r="M4" s="8">
        <v>2023</v>
      </c>
      <c r="N4" s="8">
        <v>2023</v>
      </c>
      <c r="O4" s="8">
        <v>2023</v>
      </c>
      <c r="Q4" s="7"/>
      <c r="R4" s="7" t="s">
        <v>24</v>
      </c>
      <c r="S4" s="8">
        <v>2022</v>
      </c>
      <c r="T4" s="8">
        <v>2022</v>
      </c>
      <c r="U4" s="8">
        <v>2022</v>
      </c>
      <c r="V4" s="8">
        <v>2022</v>
      </c>
      <c r="W4" s="8">
        <v>2022</v>
      </c>
      <c r="X4" s="8">
        <v>2022</v>
      </c>
      <c r="Y4" s="8">
        <v>2022</v>
      </c>
      <c r="Z4" s="8">
        <v>2022</v>
      </c>
      <c r="AA4" s="8">
        <v>2022</v>
      </c>
      <c r="AB4" s="8">
        <v>2022</v>
      </c>
      <c r="AC4" s="8">
        <v>2022</v>
      </c>
      <c r="AD4" s="8">
        <v>2022</v>
      </c>
    </row>
    <row r="5" spans="2:30" x14ac:dyDescent="0.3">
      <c r="B5" s="7"/>
      <c r="C5" s="7" t="s">
        <v>25</v>
      </c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Q5" s="7"/>
      <c r="R5" s="7" t="s">
        <v>25</v>
      </c>
      <c r="S5" s="7">
        <v>1</v>
      </c>
      <c r="T5" s="7">
        <v>2</v>
      </c>
      <c r="U5" s="7">
        <v>3</v>
      </c>
      <c r="V5" s="7">
        <v>4</v>
      </c>
      <c r="W5" s="7">
        <v>5</v>
      </c>
      <c r="X5" s="7">
        <v>6</v>
      </c>
      <c r="Y5" s="7">
        <v>7</v>
      </c>
      <c r="Z5" s="7">
        <v>8</v>
      </c>
      <c r="AA5" s="7">
        <v>9</v>
      </c>
      <c r="AB5" s="7">
        <v>10</v>
      </c>
      <c r="AC5" s="7">
        <v>11</v>
      </c>
      <c r="AD5" s="7">
        <v>12</v>
      </c>
    </row>
    <row r="6" spans="2:30" x14ac:dyDescent="0.3">
      <c r="B6" s="7" t="s">
        <v>26</v>
      </c>
      <c r="C6" s="7" t="s">
        <v>27</v>
      </c>
      <c r="D6" s="7">
        <v>14755.256228828401</v>
      </c>
      <c r="E6" s="7">
        <v>14226.809882670201</v>
      </c>
      <c r="F6" s="7">
        <v>13078.4902475238</v>
      </c>
      <c r="G6" s="7">
        <v>14386.384079014</v>
      </c>
      <c r="H6" s="7">
        <v>17072.814074865</v>
      </c>
      <c r="I6" s="7">
        <v>19978.743971738098</v>
      </c>
      <c r="J6" s="7">
        <v>20748.405367344101</v>
      </c>
      <c r="K6" s="7">
        <v>20411.6155880025</v>
      </c>
      <c r="L6" s="7">
        <v>19574.0532911558</v>
      </c>
      <c r="M6" s="7">
        <v>16076.239010273701</v>
      </c>
      <c r="N6" s="7">
        <v>13716.645233306799</v>
      </c>
      <c r="O6" s="7">
        <v>15230.977442174801</v>
      </c>
      <c r="Q6" s="7" t="s">
        <v>26</v>
      </c>
      <c r="R6" s="7" t="s">
        <v>27</v>
      </c>
      <c r="S6" s="7">
        <v>14535.2958740294</v>
      </c>
      <c r="T6" s="7">
        <v>14121.6539327712</v>
      </c>
      <c r="U6" s="7">
        <v>13149.299399253299</v>
      </c>
      <c r="V6" s="7">
        <v>14307.8981061467</v>
      </c>
      <c r="W6" s="7">
        <v>16809.5557746913</v>
      </c>
      <c r="X6" s="7">
        <v>19416.897704904699</v>
      </c>
      <c r="Y6" s="7">
        <v>20296.163679679099</v>
      </c>
      <c r="Z6" s="7">
        <v>19493.430850828699</v>
      </c>
      <c r="AA6" s="7">
        <v>19190.9372560021</v>
      </c>
      <c r="AB6" s="7">
        <v>15819.7802584152</v>
      </c>
      <c r="AC6" s="7">
        <v>13697.428192101899</v>
      </c>
      <c r="AD6" s="7">
        <v>15007.268719358901</v>
      </c>
    </row>
    <row r="7" spans="2:30" x14ac:dyDescent="0.3">
      <c r="B7" s="7"/>
      <c r="C7" s="7" t="s">
        <v>28</v>
      </c>
      <c r="D7" s="7">
        <v>14088.763063930601</v>
      </c>
      <c r="E7" s="7">
        <v>13607.7320679034</v>
      </c>
      <c r="F7" s="7">
        <v>13771.245651314901</v>
      </c>
      <c r="G7" s="7">
        <v>15463.227945577</v>
      </c>
      <c r="H7" s="7">
        <v>16710.584991884902</v>
      </c>
      <c r="I7" s="7">
        <v>18987.765003389501</v>
      </c>
      <c r="J7" s="7">
        <v>21175.5644904947</v>
      </c>
      <c r="K7" s="7">
        <v>21608.926164274799</v>
      </c>
      <c r="L7" s="7">
        <v>22826.717988985201</v>
      </c>
      <c r="M7" s="7">
        <v>18583.090785763499</v>
      </c>
      <c r="N7" s="7">
        <v>14967.108194505499</v>
      </c>
      <c r="O7" s="7">
        <v>14803.3771631614</v>
      </c>
      <c r="Q7" s="7"/>
      <c r="R7" s="7" t="s">
        <v>28</v>
      </c>
      <c r="S7" s="7">
        <v>13661.4954623586</v>
      </c>
      <c r="T7" s="7">
        <v>13204.9984178499</v>
      </c>
      <c r="U7" s="7">
        <v>13374.149852549701</v>
      </c>
      <c r="V7" s="7">
        <v>14922.887681884</v>
      </c>
      <c r="W7" s="7">
        <v>16056.943923045301</v>
      </c>
      <c r="X7" s="7">
        <v>18692.984177209899</v>
      </c>
      <c r="Y7" s="7">
        <v>20773.664853349699</v>
      </c>
      <c r="Z7" s="7">
        <v>21434.618358333799</v>
      </c>
      <c r="AA7" s="7">
        <v>22176.522110678401</v>
      </c>
      <c r="AB7" s="7">
        <v>17720.4733512645</v>
      </c>
      <c r="AC7" s="7">
        <v>14457.5020985218</v>
      </c>
      <c r="AD7" s="7">
        <v>14245.442517097201</v>
      </c>
    </row>
    <row r="8" spans="2:30" x14ac:dyDescent="0.3">
      <c r="B8" s="7"/>
      <c r="C8" s="7" t="s">
        <v>29</v>
      </c>
      <c r="D8" s="7">
        <v>3148.2523582835001</v>
      </c>
      <c r="E8" s="7">
        <v>3111.7168564426502</v>
      </c>
      <c r="F8" s="7">
        <v>2936.3302282066302</v>
      </c>
      <c r="G8" s="7">
        <v>2959.6893126571699</v>
      </c>
      <c r="H8" s="7">
        <v>3137.7411932774398</v>
      </c>
      <c r="I8" s="7">
        <v>3230.83007722099</v>
      </c>
      <c r="J8" s="7">
        <v>3459.7993075600202</v>
      </c>
      <c r="K8" s="7">
        <v>3916.0831195498199</v>
      </c>
      <c r="L8" s="7">
        <v>4216.4983912400303</v>
      </c>
      <c r="M8" s="7">
        <v>3604.9282950238098</v>
      </c>
      <c r="N8" s="7">
        <v>3237.5839400239902</v>
      </c>
      <c r="O8" s="7">
        <v>3287.3372932099301</v>
      </c>
      <c r="Q8" s="7"/>
      <c r="R8" s="7" t="s">
        <v>29</v>
      </c>
      <c r="S8" s="7">
        <v>3042.7366222494802</v>
      </c>
      <c r="T8" s="7">
        <v>3021.4094452514</v>
      </c>
      <c r="U8" s="7">
        <v>2876.7597550282198</v>
      </c>
      <c r="V8" s="7">
        <v>2889.7036452394</v>
      </c>
      <c r="W8" s="7">
        <v>3038.7054409674001</v>
      </c>
      <c r="X8" s="7">
        <v>3014.0015962058201</v>
      </c>
      <c r="Y8" s="7">
        <v>3203.4521041998901</v>
      </c>
      <c r="Z8" s="7">
        <v>3621.5728393978602</v>
      </c>
      <c r="AA8" s="7">
        <v>3956.51163649501</v>
      </c>
      <c r="AB8" s="7">
        <v>3418.4613871944798</v>
      </c>
      <c r="AC8" s="7">
        <v>3120.9226751257502</v>
      </c>
      <c r="AD8" s="7">
        <v>3148.62262612112</v>
      </c>
    </row>
    <row r="9" spans="2:30" x14ac:dyDescent="0.3">
      <c r="B9" s="7"/>
      <c r="C9" s="7" t="s">
        <v>30</v>
      </c>
      <c r="D9" s="7">
        <v>82.206843740584802</v>
      </c>
      <c r="E9" s="7">
        <v>84.380180335514297</v>
      </c>
      <c r="F9" s="7">
        <v>58.571662063078399</v>
      </c>
      <c r="G9" s="7">
        <v>62.558550865014602</v>
      </c>
      <c r="H9" s="7">
        <v>98.859002247788396</v>
      </c>
      <c r="I9" s="7">
        <v>119.31320155211201</v>
      </c>
      <c r="J9" s="7">
        <v>140.537184730707</v>
      </c>
      <c r="K9" s="7">
        <v>123.873162093408</v>
      </c>
      <c r="L9" s="7">
        <v>109.389896307581</v>
      </c>
      <c r="M9" s="7">
        <v>68.628286493514494</v>
      </c>
      <c r="N9" s="7">
        <v>68.8312352364932</v>
      </c>
      <c r="O9" s="7">
        <v>90.103511620413499</v>
      </c>
      <c r="Q9" s="7"/>
      <c r="R9" s="7" t="s">
        <v>30</v>
      </c>
      <c r="S9" s="7">
        <v>91.163187729554195</v>
      </c>
      <c r="T9" s="7">
        <v>93.348697778556499</v>
      </c>
      <c r="U9" s="7">
        <v>68.254829384590806</v>
      </c>
      <c r="V9" s="7">
        <v>71.888568984136697</v>
      </c>
      <c r="W9" s="7">
        <v>108.067976301355</v>
      </c>
      <c r="X9" s="7">
        <v>131.30108915159201</v>
      </c>
      <c r="Y9" s="7">
        <v>150.90923955107399</v>
      </c>
      <c r="Z9" s="7">
        <v>134.66273713861099</v>
      </c>
      <c r="AA9" s="7">
        <v>124.05994139887299</v>
      </c>
      <c r="AB9" s="7">
        <v>77.093418217302698</v>
      </c>
      <c r="AC9" s="7">
        <v>77.295292639499706</v>
      </c>
      <c r="AD9" s="7">
        <v>99.317158956554593</v>
      </c>
    </row>
    <row r="10" spans="2:30" x14ac:dyDescent="0.3">
      <c r="B10" s="7"/>
      <c r="C10" s="7" t="s">
        <v>31</v>
      </c>
      <c r="D10" s="7">
        <v>32074.478494783201</v>
      </c>
      <c r="E10" s="7">
        <v>31030.6389873517</v>
      </c>
      <c r="F10" s="7">
        <v>29844.637789108401</v>
      </c>
      <c r="G10" s="7">
        <v>32871.859888113198</v>
      </c>
      <c r="H10" s="7">
        <v>37019.999262275102</v>
      </c>
      <c r="I10" s="7">
        <v>42316.652253900698</v>
      </c>
      <c r="J10" s="7">
        <v>45524.306350129496</v>
      </c>
      <c r="K10" s="7">
        <v>46060.498033920499</v>
      </c>
      <c r="L10" s="7">
        <v>46726.659567688599</v>
      </c>
      <c r="M10" s="7">
        <v>38332.886377554503</v>
      </c>
      <c r="N10" s="7">
        <v>31990.1686030727</v>
      </c>
      <c r="O10" s="7">
        <v>33411.795410166502</v>
      </c>
      <c r="Q10" s="7"/>
      <c r="R10" s="7" t="s">
        <v>31</v>
      </c>
      <c r="S10" s="7">
        <v>31330.691146367</v>
      </c>
      <c r="T10" s="7">
        <v>30441.410493651001</v>
      </c>
      <c r="U10" s="7">
        <v>29468.4638362158</v>
      </c>
      <c r="V10" s="7">
        <v>32192.3780022543</v>
      </c>
      <c r="W10" s="7">
        <v>36013.273115005402</v>
      </c>
      <c r="X10" s="7">
        <v>41255.184567472003</v>
      </c>
      <c r="Y10" s="7">
        <v>44424.189876779703</v>
      </c>
      <c r="Z10" s="7">
        <v>44684.284785698997</v>
      </c>
      <c r="AA10" s="7">
        <v>45448.030944574399</v>
      </c>
      <c r="AB10" s="7">
        <v>37035.808415091502</v>
      </c>
      <c r="AC10" s="7">
        <v>31353.148258388999</v>
      </c>
      <c r="AD10" s="7">
        <v>32500.6510215337</v>
      </c>
    </row>
    <row r="12" spans="2:30" x14ac:dyDescent="0.3">
      <c r="B12" s="3" t="s">
        <v>32</v>
      </c>
      <c r="C12" s="7" t="s">
        <v>27</v>
      </c>
      <c r="D12" s="9">
        <v>3.2969878642340085</v>
      </c>
      <c r="E12" s="9">
        <v>3.3537210238505502</v>
      </c>
      <c r="F12" s="9">
        <v>3.4665400098921637</v>
      </c>
      <c r="G12" s="9">
        <v>4.577237186145112</v>
      </c>
      <c r="H12" s="9">
        <v>6.5404345252629419</v>
      </c>
      <c r="I12" s="9">
        <v>9.6497145059112057</v>
      </c>
      <c r="J12" s="9">
        <v>10.061965872098469</v>
      </c>
      <c r="K12" s="9">
        <v>9.3825286020902041</v>
      </c>
      <c r="L12" s="9">
        <v>8.646369266148362</v>
      </c>
      <c r="M12" s="9">
        <v>5.4872305990795809</v>
      </c>
      <c r="N12" s="9">
        <v>4.1082688656072932</v>
      </c>
      <c r="O12" s="9">
        <v>4.2584886327622051</v>
      </c>
      <c r="Q12" t="s">
        <v>32</v>
      </c>
      <c r="R12" s="7" t="s">
        <v>27</v>
      </c>
      <c r="S12" s="9">
        <v>19.626458817396308</v>
      </c>
      <c r="T12" s="9">
        <v>20.414315870430325</v>
      </c>
      <c r="U12" s="9">
        <v>28.737752919182178</v>
      </c>
      <c r="V12" s="9">
        <v>37.043084302514742</v>
      </c>
      <c r="W12" s="9">
        <v>-10.512312835127116</v>
      </c>
      <c r="X12" s="9">
        <v>56.652655176162739</v>
      </c>
      <c r="Y12" s="9">
        <v>55.92972605234381</v>
      </c>
      <c r="Z12" s="9">
        <v>57.861380542814771</v>
      </c>
      <c r="AA12" s="9">
        <v>55.604323830425763</v>
      </c>
      <c r="AB12" s="9">
        <v>-12.63389352449763</v>
      </c>
      <c r="AC12" s="9">
        <v>26.394941279500731</v>
      </c>
      <c r="AD12" s="9">
        <v>25.422397717475885</v>
      </c>
    </row>
    <row r="13" spans="2:30" x14ac:dyDescent="0.3">
      <c r="C13" s="7" t="s">
        <v>28</v>
      </c>
      <c r="D13" s="9">
        <v>547.89910454312496</v>
      </c>
      <c r="E13" s="9">
        <v>548.03334797267576</v>
      </c>
      <c r="F13" s="9">
        <v>548.78943183878903</v>
      </c>
      <c r="G13" s="9">
        <v>549.80945502931638</v>
      </c>
      <c r="H13" s="9">
        <v>550.55433695075442</v>
      </c>
      <c r="I13" s="9">
        <v>14.77536122453369</v>
      </c>
      <c r="J13" s="9">
        <v>16.298964656210938</v>
      </c>
      <c r="K13" s="9">
        <v>16.801349482062989</v>
      </c>
      <c r="L13" s="9">
        <v>16.629784028310546</v>
      </c>
      <c r="M13" s="9">
        <v>551.45128248037111</v>
      </c>
      <c r="N13" s="9">
        <v>549.80168718544189</v>
      </c>
      <c r="O13" s="9">
        <v>547.95581054944341</v>
      </c>
      <c r="R13" s="7" t="s">
        <v>28</v>
      </c>
      <c r="S13" s="9">
        <v>17.034517292663999</v>
      </c>
      <c r="T13" s="9">
        <v>17.034525685463997</v>
      </c>
      <c r="U13" s="9">
        <v>17.160247828103998</v>
      </c>
      <c r="V13" s="9">
        <v>20.078444537280003</v>
      </c>
      <c r="W13" s="9">
        <v>20.171597322</v>
      </c>
      <c r="X13" s="9">
        <v>20.408658756168002</v>
      </c>
      <c r="Y13" s="9">
        <v>21.5782283060312</v>
      </c>
      <c r="Z13" s="9">
        <v>21.335767434784003</v>
      </c>
      <c r="AA13" s="9">
        <v>21.815310416400003</v>
      </c>
      <c r="AB13" s="9">
        <v>20.897698569736001</v>
      </c>
      <c r="AC13" s="9">
        <v>19.331889041720004</v>
      </c>
      <c r="AD13" s="9">
        <v>17.034218164664001</v>
      </c>
    </row>
    <row r="14" spans="2:30" x14ac:dyDescent="0.3">
      <c r="C14" s="7" t="s">
        <v>29</v>
      </c>
      <c r="D14" s="9">
        <v>7.0319784836566299</v>
      </c>
      <c r="E14" s="9">
        <v>7.3630620182152686</v>
      </c>
      <c r="F14" s="9">
        <v>8.8819895432724767</v>
      </c>
      <c r="G14" s="9">
        <v>13.757818861127683</v>
      </c>
      <c r="H14" s="9">
        <v>10.129168808122124</v>
      </c>
      <c r="I14" s="9">
        <v>11.075958510912868</v>
      </c>
      <c r="J14" s="9">
        <v>13.026471407718551</v>
      </c>
      <c r="K14" s="9">
        <v>17.357865600450957</v>
      </c>
      <c r="L14" s="9">
        <v>20.175079040573017</v>
      </c>
      <c r="M14" s="9">
        <v>13.253736403012391</v>
      </c>
      <c r="N14" s="9">
        <v>10.254040945955197</v>
      </c>
      <c r="O14" s="9">
        <v>6.5262739966593468</v>
      </c>
      <c r="R14" s="7" t="s">
        <v>29</v>
      </c>
      <c r="S14" s="9">
        <v>2.559768254517794</v>
      </c>
      <c r="T14" s="9">
        <v>2.4947441011113769</v>
      </c>
      <c r="U14" s="9">
        <v>1.3734278989305997</v>
      </c>
      <c r="V14" s="9">
        <v>1.5936873069705544</v>
      </c>
      <c r="W14" s="9">
        <v>2.3668291870724683</v>
      </c>
      <c r="X14" s="9">
        <v>1.8205084730433625</v>
      </c>
      <c r="Y14" s="9">
        <v>2.0344197092580218</v>
      </c>
      <c r="Z14" s="9">
        <v>2.1333013602849187</v>
      </c>
      <c r="AA14" s="9">
        <v>2.2350826431124076</v>
      </c>
      <c r="AB14" s="9">
        <v>2.0206382942442005</v>
      </c>
      <c r="AC14" s="9">
        <v>2.5961515716853141</v>
      </c>
      <c r="AD14" s="9">
        <v>2.7575333903511829</v>
      </c>
    </row>
    <row r="15" spans="2:30" x14ac:dyDescent="0.3">
      <c r="C15" s="7" t="s">
        <v>30</v>
      </c>
      <c r="R15" s="7" t="s">
        <v>30</v>
      </c>
    </row>
    <row r="16" spans="2:30" x14ac:dyDescent="0.3">
      <c r="C16" s="7"/>
      <c r="R16" s="7"/>
    </row>
    <row r="17" spans="2:30" x14ac:dyDescent="0.3">
      <c r="B17" s="3" t="s">
        <v>33</v>
      </c>
      <c r="Q17" s="3" t="s">
        <v>33</v>
      </c>
    </row>
    <row r="18" spans="2:30" x14ac:dyDescent="0.3">
      <c r="C18" s="7" t="s">
        <v>27</v>
      </c>
      <c r="D18" s="10">
        <f>+D6-D12</f>
        <v>14751.959240964166</v>
      </c>
      <c r="E18" s="10">
        <f t="shared" ref="E18:O18" si="0">+E6-E12</f>
        <v>14223.456161646351</v>
      </c>
      <c r="F18" s="10">
        <f t="shared" si="0"/>
        <v>13075.023707513907</v>
      </c>
      <c r="G18" s="10">
        <f t="shared" si="0"/>
        <v>14381.806841827854</v>
      </c>
      <c r="H18" s="10">
        <f t="shared" si="0"/>
        <v>17066.273640339736</v>
      </c>
      <c r="I18" s="10">
        <f t="shared" si="0"/>
        <v>19969.094257232187</v>
      </c>
      <c r="J18" s="10">
        <f t="shared" si="0"/>
        <v>20738.343401472004</v>
      </c>
      <c r="K18" s="10">
        <f t="shared" si="0"/>
        <v>20402.233059400409</v>
      </c>
      <c r="L18" s="10">
        <f t="shared" si="0"/>
        <v>19565.406921889651</v>
      </c>
      <c r="M18" s="10">
        <f t="shared" si="0"/>
        <v>16070.751779674622</v>
      </c>
      <c r="N18" s="10">
        <f t="shared" si="0"/>
        <v>13712.536964441191</v>
      </c>
      <c r="O18" s="10">
        <f t="shared" si="0"/>
        <v>15226.718953542038</v>
      </c>
      <c r="R18" s="7" t="s">
        <v>27</v>
      </c>
      <c r="S18" s="10">
        <f>+S6-S12</f>
        <v>14515.669415212004</v>
      </c>
      <c r="T18" s="10">
        <f t="shared" ref="T18:AD18" si="1">+T6-T12</f>
        <v>14101.23961690077</v>
      </c>
      <c r="U18" s="10">
        <f t="shared" si="1"/>
        <v>13120.561646334118</v>
      </c>
      <c r="V18" s="10">
        <f t="shared" si="1"/>
        <v>14270.855021844185</v>
      </c>
      <c r="W18" s="10">
        <f t="shared" si="1"/>
        <v>16820.068087526426</v>
      </c>
      <c r="X18" s="10">
        <f t="shared" si="1"/>
        <v>19360.245049728535</v>
      </c>
      <c r="Y18" s="10">
        <f t="shared" si="1"/>
        <v>20240.233953626754</v>
      </c>
      <c r="Z18" s="10">
        <f t="shared" si="1"/>
        <v>19435.569470285885</v>
      </c>
      <c r="AA18" s="10">
        <f t="shared" si="1"/>
        <v>19135.332932171674</v>
      </c>
      <c r="AB18" s="10">
        <f t="shared" si="1"/>
        <v>15832.414151939698</v>
      </c>
      <c r="AC18" s="10">
        <f t="shared" si="1"/>
        <v>13671.033250822398</v>
      </c>
      <c r="AD18" s="10">
        <f t="shared" si="1"/>
        <v>14981.846321641426</v>
      </c>
    </row>
    <row r="19" spans="2:30" x14ac:dyDescent="0.3">
      <c r="C19" s="7" t="s">
        <v>28</v>
      </c>
      <c r="D19" s="10">
        <f t="shared" ref="D19:O21" si="2">+D7-D13</f>
        <v>13540.863959387476</v>
      </c>
      <c r="E19" s="10">
        <f t="shared" si="2"/>
        <v>13059.698719930724</v>
      </c>
      <c r="F19" s="10">
        <f t="shared" si="2"/>
        <v>13222.456219476111</v>
      </c>
      <c r="G19" s="10">
        <f t="shared" si="2"/>
        <v>14913.418490547683</v>
      </c>
      <c r="H19" s="10">
        <f t="shared" si="2"/>
        <v>16160.030654934148</v>
      </c>
      <c r="I19" s="10">
        <f t="shared" si="2"/>
        <v>18972.989642164968</v>
      </c>
      <c r="J19" s="10">
        <f t="shared" si="2"/>
        <v>21159.265525838491</v>
      </c>
      <c r="K19" s="10">
        <f t="shared" si="2"/>
        <v>21592.124814792736</v>
      </c>
      <c r="L19" s="10">
        <f t="shared" si="2"/>
        <v>22810.08820495689</v>
      </c>
      <c r="M19" s="10">
        <f t="shared" si="2"/>
        <v>18031.639503283128</v>
      </c>
      <c r="N19" s="10">
        <f t="shared" si="2"/>
        <v>14417.306507320058</v>
      </c>
      <c r="O19" s="10">
        <f t="shared" si="2"/>
        <v>14255.421352611957</v>
      </c>
      <c r="R19" s="7" t="s">
        <v>28</v>
      </c>
      <c r="S19" s="10">
        <f t="shared" ref="S19:AD21" si="3">+S7-S13</f>
        <v>13644.460945065935</v>
      </c>
      <c r="T19" s="10">
        <f t="shared" si="3"/>
        <v>13187.963892164436</v>
      </c>
      <c r="U19" s="10">
        <f t="shared" si="3"/>
        <v>13356.989604721597</v>
      </c>
      <c r="V19" s="10">
        <f t="shared" si="3"/>
        <v>14902.809237346721</v>
      </c>
      <c r="W19" s="10">
        <f t="shared" si="3"/>
        <v>16036.772325723301</v>
      </c>
      <c r="X19" s="10">
        <f t="shared" si="3"/>
        <v>18672.57551845373</v>
      </c>
      <c r="Y19" s="10">
        <f t="shared" si="3"/>
        <v>20752.086625043667</v>
      </c>
      <c r="Z19" s="10">
        <f t="shared" si="3"/>
        <v>21413.282590899016</v>
      </c>
      <c r="AA19" s="10">
        <f t="shared" si="3"/>
        <v>22154.706800262</v>
      </c>
      <c r="AB19" s="10">
        <f t="shared" si="3"/>
        <v>17699.575652694763</v>
      </c>
      <c r="AC19" s="10">
        <f t="shared" si="3"/>
        <v>14438.17020948008</v>
      </c>
      <c r="AD19" s="10">
        <f t="shared" si="3"/>
        <v>14228.408298932536</v>
      </c>
    </row>
    <row r="20" spans="2:30" x14ac:dyDescent="0.3">
      <c r="C20" s="7" t="s">
        <v>29</v>
      </c>
      <c r="D20" s="10">
        <f t="shared" si="2"/>
        <v>3141.2203797998436</v>
      </c>
      <c r="E20" s="10">
        <f t="shared" si="2"/>
        <v>3104.3537944244349</v>
      </c>
      <c r="F20" s="10">
        <f t="shared" si="2"/>
        <v>2927.4482386633576</v>
      </c>
      <c r="G20" s="10">
        <f t="shared" si="2"/>
        <v>2945.9314937960421</v>
      </c>
      <c r="H20" s="10">
        <f t="shared" si="2"/>
        <v>3127.6120244693179</v>
      </c>
      <c r="I20" s="10">
        <f t="shared" si="2"/>
        <v>3219.7541187100774</v>
      </c>
      <c r="J20" s="10">
        <f t="shared" si="2"/>
        <v>3446.7728361523018</v>
      </c>
      <c r="K20" s="10">
        <f t="shared" si="2"/>
        <v>3898.7252539493688</v>
      </c>
      <c r="L20" s="10">
        <f t="shared" si="2"/>
        <v>4196.3233121994572</v>
      </c>
      <c r="M20" s="10">
        <f t="shared" si="2"/>
        <v>3591.6745586207976</v>
      </c>
      <c r="N20" s="10">
        <f t="shared" si="2"/>
        <v>3227.3298990780349</v>
      </c>
      <c r="O20" s="10">
        <f t="shared" si="2"/>
        <v>3280.8110192132708</v>
      </c>
      <c r="R20" s="7" t="s">
        <v>29</v>
      </c>
      <c r="S20" s="10">
        <f t="shared" si="3"/>
        <v>3040.1768539949626</v>
      </c>
      <c r="T20" s="10">
        <f t="shared" si="3"/>
        <v>3018.9147011502887</v>
      </c>
      <c r="U20" s="10">
        <f t="shared" si="3"/>
        <v>2875.3863271292894</v>
      </c>
      <c r="V20" s="10">
        <f t="shared" si="3"/>
        <v>2888.1099579324296</v>
      </c>
      <c r="W20" s="10">
        <f t="shared" si="3"/>
        <v>3036.3386117803275</v>
      </c>
      <c r="X20" s="10">
        <f t="shared" si="3"/>
        <v>3012.1810877327766</v>
      </c>
      <c r="Y20" s="10">
        <f t="shared" si="3"/>
        <v>3201.4176844906319</v>
      </c>
      <c r="Z20" s="10">
        <f t="shared" si="3"/>
        <v>3619.4395380375754</v>
      </c>
      <c r="AA20" s="10">
        <f t="shared" si="3"/>
        <v>3954.2765538518975</v>
      </c>
      <c r="AB20" s="10">
        <f t="shared" si="3"/>
        <v>3416.4407489002356</v>
      </c>
      <c r="AC20" s="10">
        <f t="shared" si="3"/>
        <v>3118.3265235540648</v>
      </c>
      <c r="AD20" s="10">
        <f t="shared" si="3"/>
        <v>3145.865092730769</v>
      </c>
    </row>
    <row r="21" spans="2:30" x14ac:dyDescent="0.3">
      <c r="C21" s="7" t="s">
        <v>30</v>
      </c>
      <c r="D21" s="10">
        <f t="shared" si="2"/>
        <v>82.206843740584802</v>
      </c>
      <c r="E21" s="10">
        <f t="shared" si="2"/>
        <v>84.380180335514297</v>
      </c>
      <c r="F21" s="10">
        <f t="shared" si="2"/>
        <v>58.571662063078399</v>
      </c>
      <c r="G21" s="10">
        <f t="shared" si="2"/>
        <v>62.558550865014602</v>
      </c>
      <c r="H21" s="10">
        <f t="shared" si="2"/>
        <v>98.859002247788396</v>
      </c>
      <c r="I21" s="10">
        <f t="shared" si="2"/>
        <v>119.31320155211201</v>
      </c>
      <c r="J21" s="10">
        <f t="shared" si="2"/>
        <v>140.537184730707</v>
      </c>
      <c r="K21" s="10">
        <f t="shared" si="2"/>
        <v>123.873162093408</v>
      </c>
      <c r="L21" s="10">
        <f t="shared" si="2"/>
        <v>109.389896307581</v>
      </c>
      <c r="M21" s="10">
        <f t="shared" si="2"/>
        <v>68.628286493514494</v>
      </c>
      <c r="N21" s="10">
        <f t="shared" si="2"/>
        <v>68.8312352364932</v>
      </c>
      <c r="O21" s="10">
        <f t="shared" si="2"/>
        <v>90.103511620413499</v>
      </c>
      <c r="R21" s="7" t="s">
        <v>30</v>
      </c>
      <c r="S21" s="10">
        <f t="shared" si="3"/>
        <v>91.163187729554195</v>
      </c>
      <c r="T21" s="10">
        <f t="shared" si="3"/>
        <v>93.348697778556499</v>
      </c>
      <c r="U21" s="10">
        <f t="shared" si="3"/>
        <v>68.254829384590806</v>
      </c>
      <c r="V21" s="10">
        <f t="shared" si="3"/>
        <v>71.888568984136697</v>
      </c>
      <c r="W21" s="10">
        <f t="shared" si="3"/>
        <v>108.067976301355</v>
      </c>
      <c r="X21" s="10">
        <f t="shared" si="3"/>
        <v>131.30108915159201</v>
      </c>
      <c r="Y21" s="10">
        <f t="shared" si="3"/>
        <v>150.90923955107399</v>
      </c>
      <c r="Z21" s="10">
        <f t="shared" si="3"/>
        <v>134.66273713861099</v>
      </c>
      <c r="AA21" s="10">
        <f t="shared" si="3"/>
        <v>124.05994139887299</v>
      </c>
      <c r="AB21" s="10">
        <f t="shared" si="3"/>
        <v>77.093418217302698</v>
      </c>
      <c r="AC21" s="10">
        <f t="shared" si="3"/>
        <v>77.295292639499706</v>
      </c>
      <c r="AD21" s="10">
        <f t="shared" si="3"/>
        <v>99.317158956554593</v>
      </c>
    </row>
    <row r="22" spans="2:30" x14ac:dyDescent="0.3">
      <c r="C22" s="7" t="s">
        <v>31</v>
      </c>
      <c r="D22" s="10">
        <f>SUM(D18:D21)</f>
        <v>31516.25042389207</v>
      </c>
      <c r="E22" s="10">
        <f t="shared" ref="E22:N22" si="4">SUM(E18:E21)</f>
        <v>30471.88885633702</v>
      </c>
      <c r="F22" s="10">
        <f t="shared" si="4"/>
        <v>29283.499827716452</v>
      </c>
      <c r="G22" s="10">
        <f t="shared" si="4"/>
        <v>32303.715377036591</v>
      </c>
      <c r="H22" s="10">
        <f t="shared" si="4"/>
        <v>36452.775321990986</v>
      </c>
      <c r="I22" s="10">
        <f t="shared" si="4"/>
        <v>42281.151219659347</v>
      </c>
      <c r="J22" s="10">
        <f t="shared" si="4"/>
        <v>45484.91894819351</v>
      </c>
      <c r="K22" s="10">
        <f t="shared" si="4"/>
        <v>46016.956290235918</v>
      </c>
      <c r="L22" s="10">
        <f t="shared" si="4"/>
        <v>46681.208335353578</v>
      </c>
      <c r="M22" s="10">
        <f t="shared" si="4"/>
        <v>37762.694128072057</v>
      </c>
      <c r="N22" s="10">
        <f t="shared" si="4"/>
        <v>31426.004606075774</v>
      </c>
      <c r="O22" s="10">
        <f>SUM(O18:O21)</f>
        <v>32853.054836987678</v>
      </c>
      <c r="R22" s="7" t="s">
        <v>31</v>
      </c>
      <c r="S22" s="10">
        <f>SUM(S18:S21)</f>
        <v>31291.470402002455</v>
      </c>
      <c r="T22" s="10">
        <f t="shared" ref="T22:AC22" si="5">SUM(T18:T21)</f>
        <v>30401.466907994054</v>
      </c>
      <c r="U22" s="10">
        <f t="shared" si="5"/>
        <v>29421.192407569597</v>
      </c>
      <c r="V22" s="10">
        <f t="shared" si="5"/>
        <v>32133.66278610747</v>
      </c>
      <c r="W22" s="10">
        <f t="shared" si="5"/>
        <v>36001.247001331409</v>
      </c>
      <c r="X22" s="10">
        <f t="shared" si="5"/>
        <v>41176.302745066634</v>
      </c>
      <c r="Y22" s="10">
        <f t="shared" si="5"/>
        <v>44344.647502712127</v>
      </c>
      <c r="Z22" s="10">
        <f t="shared" si="5"/>
        <v>44602.954336361086</v>
      </c>
      <c r="AA22" s="10">
        <f t="shared" si="5"/>
        <v>45368.376227684443</v>
      </c>
      <c r="AB22" s="10">
        <f t="shared" si="5"/>
        <v>37025.523971751994</v>
      </c>
      <c r="AC22" s="10">
        <f t="shared" si="5"/>
        <v>31304.825276496045</v>
      </c>
      <c r="AD22" s="10">
        <f>SUM(AD18:AD21)</f>
        <v>32455.436872261285</v>
      </c>
    </row>
    <row r="24" spans="2:30" x14ac:dyDescent="0.3">
      <c r="B24" s="3" t="s">
        <v>34</v>
      </c>
      <c r="D24">
        <v>1</v>
      </c>
      <c r="E24">
        <v>2</v>
      </c>
      <c r="F24">
        <v>3</v>
      </c>
      <c r="G24">
        <v>4</v>
      </c>
      <c r="H24">
        <v>5</v>
      </c>
      <c r="I24">
        <v>6</v>
      </c>
      <c r="J24">
        <v>7</v>
      </c>
      <c r="K24">
        <v>8</v>
      </c>
      <c r="L24">
        <v>9</v>
      </c>
      <c r="M24">
        <v>10</v>
      </c>
      <c r="N24">
        <v>11</v>
      </c>
      <c r="O24">
        <v>12</v>
      </c>
      <c r="Q24" s="3" t="s">
        <v>34</v>
      </c>
      <c r="S24">
        <v>1</v>
      </c>
      <c r="T24">
        <v>2</v>
      </c>
      <c r="U24">
        <v>3</v>
      </c>
      <c r="V24">
        <v>4</v>
      </c>
      <c r="W24">
        <v>5</v>
      </c>
      <c r="X24">
        <v>6</v>
      </c>
      <c r="Y24">
        <v>7</v>
      </c>
      <c r="Z24">
        <v>8</v>
      </c>
      <c r="AA24">
        <v>9</v>
      </c>
      <c r="AB24">
        <v>10</v>
      </c>
      <c r="AC24">
        <v>11</v>
      </c>
      <c r="AD24">
        <v>12</v>
      </c>
    </row>
    <row r="25" spans="2:30" x14ac:dyDescent="0.3">
      <c r="C25" t="s">
        <v>27</v>
      </c>
      <c r="D25" s="11">
        <v>1472.1413016125296</v>
      </c>
      <c r="E25" s="11">
        <v>1503.94223857764</v>
      </c>
      <c r="F25" s="11">
        <v>1539.4255236811159</v>
      </c>
      <c r="G25" s="11">
        <v>1542.3133354746496</v>
      </c>
      <c r="H25" s="11">
        <v>1724.9365674988087</v>
      </c>
      <c r="I25" s="11">
        <v>1835.2926949218504</v>
      </c>
      <c r="J25" s="11">
        <v>1982.5570859403927</v>
      </c>
      <c r="K25" s="11">
        <v>2006.1749637375631</v>
      </c>
      <c r="L25" s="11">
        <v>1984.9222211284796</v>
      </c>
      <c r="M25" s="11">
        <v>1798.9888687556834</v>
      </c>
      <c r="N25" s="11">
        <v>1743.5076998961947</v>
      </c>
      <c r="O25" s="11">
        <v>1634.9420800512305</v>
      </c>
      <c r="R25" t="s">
        <v>27</v>
      </c>
      <c r="S25" s="11">
        <v>1546.8386222180382</v>
      </c>
      <c r="T25" s="11">
        <v>1511.9433214626863</v>
      </c>
      <c r="U25" s="11">
        <v>1468.3747923558592</v>
      </c>
      <c r="V25" s="11">
        <v>1525.3605693324782</v>
      </c>
      <c r="W25" s="11">
        <v>1679.1926511126528</v>
      </c>
      <c r="X25" s="11">
        <v>1820.6880628886822</v>
      </c>
      <c r="Y25" s="11">
        <v>1916.2787978983754</v>
      </c>
      <c r="Z25" s="11">
        <v>1908.6932217145788</v>
      </c>
      <c r="AA25" s="11">
        <v>1897.7104823262634</v>
      </c>
      <c r="AB25" s="11">
        <v>1686.0247782815977</v>
      </c>
      <c r="AC25" s="11">
        <v>1741.0516489484855</v>
      </c>
      <c r="AD25" s="11">
        <v>1593.533816006556</v>
      </c>
    </row>
    <row r="26" spans="2:30" x14ac:dyDescent="0.3">
      <c r="C26" t="s">
        <v>28</v>
      </c>
      <c r="D26" s="11">
        <v>1459.1581168179232</v>
      </c>
      <c r="E26" s="11">
        <v>1260.0693832422785</v>
      </c>
      <c r="F26" s="11">
        <v>1603.9000247438455</v>
      </c>
      <c r="G26" s="11">
        <v>1817.2454077435691</v>
      </c>
      <c r="H26" s="11">
        <v>1951.2532181158003</v>
      </c>
      <c r="I26" s="11">
        <v>2182.409586039842</v>
      </c>
      <c r="J26" s="11">
        <v>2531.792693672563</v>
      </c>
      <c r="K26" s="11">
        <v>2557.2219888562072</v>
      </c>
      <c r="L26" s="11">
        <v>2546.6807879277831</v>
      </c>
      <c r="M26" s="11">
        <v>2238.4323714443922</v>
      </c>
      <c r="N26" s="11">
        <v>1893.8726743757261</v>
      </c>
      <c r="O26" s="11">
        <v>1696.4045702496592</v>
      </c>
      <c r="R26" t="s">
        <v>28</v>
      </c>
      <c r="S26" s="11">
        <v>1509.5009184563046</v>
      </c>
      <c r="T26" s="11">
        <v>1358.8746622210331</v>
      </c>
      <c r="U26" s="11">
        <v>1534.9035205905805</v>
      </c>
      <c r="V26" s="11">
        <v>1804.2749797897038</v>
      </c>
      <c r="W26" s="11">
        <v>1897.6110577310199</v>
      </c>
      <c r="X26" s="11">
        <v>2252.8864796548546</v>
      </c>
      <c r="Y26" s="11">
        <v>2465.8970743243303</v>
      </c>
      <c r="Z26" s="11">
        <v>2466.2272211641871</v>
      </c>
      <c r="AA26" s="11">
        <v>2447.7224478239946</v>
      </c>
      <c r="AB26" s="11">
        <v>2120.3053568786763</v>
      </c>
      <c r="AC26" s="11">
        <v>1747.9692981846429</v>
      </c>
      <c r="AD26" s="11">
        <v>1596.6790596289172</v>
      </c>
    </row>
    <row r="27" spans="2:30" x14ac:dyDescent="0.3">
      <c r="C27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R27" t="s">
        <v>29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2:30" x14ac:dyDescent="0.3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2:30" x14ac:dyDescent="0.3"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2:30" x14ac:dyDescent="0.3">
      <c r="B30" s="3" t="s">
        <v>35</v>
      </c>
      <c r="M30" s="10"/>
      <c r="Q30" s="3" t="s">
        <v>35</v>
      </c>
    </row>
    <row r="31" spans="2:30" x14ac:dyDescent="0.3">
      <c r="C31" t="s">
        <v>27</v>
      </c>
      <c r="D31" s="11">
        <v>13093.482115025423</v>
      </c>
      <c r="E31" s="11">
        <v>12573.314419275357</v>
      </c>
      <c r="F31" s="11">
        <v>11453.036495176204</v>
      </c>
      <c r="G31" s="11">
        <v>12728.014189219279</v>
      </c>
      <c r="H31" s="11">
        <v>15181.873033199279</v>
      </c>
      <c r="I31" s="11">
        <v>17931.739657964779</v>
      </c>
      <c r="J31" s="11">
        <v>18703.927631846862</v>
      </c>
      <c r="K31" s="11">
        <v>18358.991802822617</v>
      </c>
      <c r="L31" s="11">
        <v>17588.874304055684</v>
      </c>
      <c r="M31" s="11">
        <v>14265.938273509721</v>
      </c>
      <c r="N31" s="11">
        <v>12021.939600428928</v>
      </c>
      <c r="O31" s="11">
        <v>13543.251313260987</v>
      </c>
      <c r="R31" t="s">
        <v>27</v>
      </c>
      <c r="S31" s="11">
        <v>12839.142485064029</v>
      </c>
      <c r="T31" s="11">
        <v>12463.403332483696</v>
      </c>
      <c r="U31" s="11">
        <v>11535.66498543848</v>
      </c>
      <c r="V31" s="11">
        <v>12618.039507986588</v>
      </c>
      <c r="W31" s="11">
        <v>14989.46668204964</v>
      </c>
      <c r="X31" s="11">
        <v>17364.161416971448</v>
      </c>
      <c r="Y31" s="11">
        <v>18140.715604171102</v>
      </c>
      <c r="Z31" s="11">
        <v>17351.607486085584</v>
      </c>
      <c r="AA31" s="11">
        <v>17065.246225346957</v>
      </c>
      <c r="AB31" s="11">
        <v>14004.925479921527</v>
      </c>
      <c r="AC31" s="11">
        <v>11810.681785855182</v>
      </c>
      <c r="AD31" s="11">
        <v>13254.429380578513</v>
      </c>
    </row>
    <row r="32" spans="2:30" x14ac:dyDescent="0.3">
      <c r="C32" t="s">
        <v>28</v>
      </c>
      <c r="D32" s="11">
        <v>11956.993619990928</v>
      </c>
      <c r="E32" s="11">
        <v>11558.023472106979</v>
      </c>
      <c r="F32" s="11">
        <v>11598.043557174509</v>
      </c>
      <c r="G32" s="11">
        <v>13091.286284737513</v>
      </c>
      <c r="H32" s="11">
        <v>14179.630186388034</v>
      </c>
      <c r="I32" s="11">
        <v>16919.470167640513</v>
      </c>
      <c r="J32" s="11">
        <v>18766.73136742962</v>
      </c>
      <c r="K32" s="11">
        <v>19139.665086070865</v>
      </c>
      <c r="L32" s="11">
        <v>20544.331982098134</v>
      </c>
      <c r="M32" s="11">
        <v>16141.674904971884</v>
      </c>
      <c r="N32" s="11">
        <v>12544.479180794622</v>
      </c>
      <c r="O32" s="11">
        <v>12519.196870576257</v>
      </c>
      <c r="R32" t="s">
        <v>28</v>
      </c>
      <c r="S32" s="11">
        <v>12013.610426343528</v>
      </c>
      <c r="T32" s="11">
        <v>11710.798337643968</v>
      </c>
      <c r="U32" s="11">
        <v>11755.615877985754</v>
      </c>
      <c r="V32" s="11">
        <v>13019.269932254583</v>
      </c>
      <c r="W32" s="11">
        <v>14063.897920664474</v>
      </c>
      <c r="X32" s="11">
        <v>16359.655445684006</v>
      </c>
      <c r="Y32" s="11">
        <v>18210.40776556425</v>
      </c>
      <c r="Z32" s="11">
        <v>18857.250458852508</v>
      </c>
      <c r="AA32" s="11">
        <v>19574.232286186787</v>
      </c>
      <c r="AB32" s="11">
        <v>15479.203776977623</v>
      </c>
      <c r="AC32" s="11">
        <v>12563.298902182491</v>
      </c>
      <c r="AD32" s="11">
        <v>12505.411946910583</v>
      </c>
    </row>
    <row r="33" spans="2:30" x14ac:dyDescent="0.3">
      <c r="C33" t="s">
        <v>29</v>
      </c>
      <c r="D33" s="11">
        <v>3109.8081760018467</v>
      </c>
      <c r="E33" s="11">
        <v>3073.3102564801902</v>
      </c>
      <c r="F33" s="11">
        <v>2898.1737562767271</v>
      </c>
      <c r="G33" s="11">
        <v>2916.4721788580828</v>
      </c>
      <c r="H33" s="11">
        <v>3096.3359042246288</v>
      </c>
      <c r="I33" s="11">
        <v>3187.5565775229779</v>
      </c>
      <c r="J33" s="11">
        <v>3412.3051077907749</v>
      </c>
      <c r="K33" s="11">
        <v>3859.7380014098717</v>
      </c>
      <c r="L33" s="11">
        <v>4154.3600790774663</v>
      </c>
      <c r="M33" s="11">
        <v>3555.7578130345883</v>
      </c>
      <c r="N33" s="11">
        <v>3195.0566000872577</v>
      </c>
      <c r="O33" s="11">
        <v>3248.0029090211424</v>
      </c>
      <c r="R33" t="s">
        <v>29</v>
      </c>
      <c r="S33" s="11">
        <v>3014.5428692753612</v>
      </c>
      <c r="T33" s="11">
        <v>3000.5788602965545</v>
      </c>
      <c r="U33" s="11">
        <v>2854.0879492146496</v>
      </c>
      <c r="V33" s="11">
        <v>2887.5308768924324</v>
      </c>
      <c r="W33" s="11">
        <v>3005.9752256625216</v>
      </c>
      <c r="X33" s="11">
        <v>3014.5715043480163</v>
      </c>
      <c r="Y33" s="11">
        <v>3233.4318613355445</v>
      </c>
      <c r="Z33" s="11">
        <v>3655.6339334179584</v>
      </c>
      <c r="AA33" s="11">
        <v>3945.5149859785042</v>
      </c>
      <c r="AB33" s="11">
        <v>3382.2763414112351</v>
      </c>
      <c r="AC33" s="11">
        <v>3087.1432583185278</v>
      </c>
      <c r="AD33" s="11">
        <v>3114.4064418034586</v>
      </c>
    </row>
    <row r="34" spans="2:30" x14ac:dyDescent="0.3">
      <c r="D34" s="10">
        <f>SUM(D31:D33)</f>
        <v>28160.283911018196</v>
      </c>
      <c r="E34" s="10">
        <f t="shared" ref="E34:O34" si="6">SUM(E31:E33)</f>
        <v>27204.648147862528</v>
      </c>
      <c r="F34" s="10">
        <f t="shared" si="6"/>
        <v>25949.25380862744</v>
      </c>
      <c r="G34" s="10">
        <f t="shared" si="6"/>
        <v>28735.772652814874</v>
      </c>
      <c r="H34" s="10">
        <f t="shared" si="6"/>
        <v>32457.839123811944</v>
      </c>
      <c r="I34" s="10">
        <f t="shared" si="6"/>
        <v>38038.766403128269</v>
      </c>
      <c r="J34" s="10">
        <f t="shared" si="6"/>
        <v>40882.964107067251</v>
      </c>
      <c r="K34" s="10">
        <f t="shared" si="6"/>
        <v>41358.39489030336</v>
      </c>
      <c r="L34" s="10">
        <f t="shared" si="6"/>
        <v>42287.56636523128</v>
      </c>
      <c r="M34" s="10">
        <f t="shared" si="6"/>
        <v>33963.370991516189</v>
      </c>
      <c r="N34" s="10">
        <f t="shared" si="6"/>
        <v>27761.475381310807</v>
      </c>
      <c r="O34" s="10">
        <f t="shared" si="6"/>
        <v>29310.451092858388</v>
      </c>
    </row>
    <row r="36" spans="2:30" x14ac:dyDescent="0.3">
      <c r="B36" t="s">
        <v>36</v>
      </c>
      <c r="C36" t="s">
        <v>27</v>
      </c>
      <c r="D36" s="10">
        <f>D31+D25</f>
        <v>14565.623416637953</v>
      </c>
      <c r="E36" s="10">
        <f t="shared" ref="E36:O36" si="7">E31+E25</f>
        <v>14077.256657852997</v>
      </c>
      <c r="F36" s="10">
        <f t="shared" si="7"/>
        <v>12992.462018857321</v>
      </c>
      <c r="G36" s="10">
        <f t="shared" si="7"/>
        <v>14270.327524693928</v>
      </c>
      <c r="H36" s="10">
        <f t="shared" si="7"/>
        <v>16906.809600698089</v>
      </c>
      <c r="I36" s="10">
        <f t="shared" si="7"/>
        <v>19767.032352886628</v>
      </c>
      <c r="J36" s="10">
        <f t="shared" si="7"/>
        <v>20686.484717787254</v>
      </c>
      <c r="K36" s="10">
        <f t="shared" si="7"/>
        <v>20365.166766560178</v>
      </c>
      <c r="L36" s="10">
        <f t="shared" si="7"/>
        <v>19573.796525184163</v>
      </c>
      <c r="M36" s="10">
        <f t="shared" si="7"/>
        <v>16064.927142265404</v>
      </c>
      <c r="N36" s="10">
        <f t="shared" si="7"/>
        <v>13765.447300325122</v>
      </c>
      <c r="O36" s="10">
        <f t="shared" si="7"/>
        <v>15178.193393312218</v>
      </c>
      <c r="Q36" t="s">
        <v>36</v>
      </c>
      <c r="R36" t="s">
        <v>27</v>
      </c>
      <c r="S36" s="10">
        <f>S31+S25</f>
        <v>14385.981107282067</v>
      </c>
      <c r="T36" s="10">
        <f t="shared" ref="T36:AD36" si="8">T31+T25</f>
        <v>13975.346653946383</v>
      </c>
      <c r="U36" s="10">
        <f t="shared" si="8"/>
        <v>13004.039777794338</v>
      </c>
      <c r="V36" s="10">
        <f t="shared" si="8"/>
        <v>14143.400077319067</v>
      </c>
      <c r="W36" s="10">
        <f t="shared" si="8"/>
        <v>16668.659333162293</v>
      </c>
      <c r="X36" s="10">
        <f t="shared" si="8"/>
        <v>19184.849479860131</v>
      </c>
      <c r="Y36" s="10">
        <f t="shared" si="8"/>
        <v>20056.994402069478</v>
      </c>
      <c r="Z36" s="10">
        <f t="shared" si="8"/>
        <v>19260.300707800165</v>
      </c>
      <c r="AA36" s="10">
        <f t="shared" si="8"/>
        <v>18962.95670767322</v>
      </c>
      <c r="AB36" s="10">
        <f t="shared" si="8"/>
        <v>15690.950258203124</v>
      </c>
      <c r="AC36" s="10">
        <f t="shared" si="8"/>
        <v>13551.733434803667</v>
      </c>
      <c r="AD36" s="10">
        <f t="shared" si="8"/>
        <v>14847.963196585069</v>
      </c>
    </row>
    <row r="37" spans="2:30" x14ac:dyDescent="0.3">
      <c r="C37" t="s">
        <v>28</v>
      </c>
      <c r="D37" s="10">
        <f t="shared" ref="D37:O38" si="9">D32+D26</f>
        <v>13416.151736808852</v>
      </c>
      <c r="E37" s="10">
        <f t="shared" si="9"/>
        <v>12818.092855349258</v>
      </c>
      <c r="F37" s="10">
        <f t="shared" si="9"/>
        <v>13201.943581918355</v>
      </c>
      <c r="G37" s="10">
        <f t="shared" si="9"/>
        <v>14908.531692481081</v>
      </c>
      <c r="H37" s="10">
        <f t="shared" si="9"/>
        <v>16130.883404503835</v>
      </c>
      <c r="I37" s="10">
        <f t="shared" si="9"/>
        <v>19101.879753680354</v>
      </c>
      <c r="J37" s="10">
        <f t="shared" si="9"/>
        <v>21298.524061102184</v>
      </c>
      <c r="K37" s="10">
        <f t="shared" si="9"/>
        <v>21696.887074927072</v>
      </c>
      <c r="L37" s="10">
        <f t="shared" si="9"/>
        <v>23091.012770025918</v>
      </c>
      <c r="M37" s="10">
        <f t="shared" si="9"/>
        <v>18380.107276416275</v>
      </c>
      <c r="N37" s="10">
        <f t="shared" si="9"/>
        <v>14438.351855170349</v>
      </c>
      <c r="O37" s="10">
        <f t="shared" si="9"/>
        <v>14215.601440825916</v>
      </c>
      <c r="R37" t="s">
        <v>28</v>
      </c>
      <c r="S37" s="10">
        <f t="shared" ref="S37:AD37" si="10">S32+S26</f>
        <v>13523.111344799832</v>
      </c>
      <c r="T37" s="10">
        <f t="shared" si="10"/>
        <v>13069.672999865001</v>
      </c>
      <c r="U37" s="10">
        <f t="shared" si="10"/>
        <v>13290.519398576334</v>
      </c>
      <c r="V37" s="10">
        <f t="shared" si="10"/>
        <v>14823.544912044286</v>
      </c>
      <c r="W37" s="10">
        <f t="shared" si="10"/>
        <v>15961.508978395494</v>
      </c>
      <c r="X37" s="10">
        <f t="shared" si="10"/>
        <v>18612.541925338861</v>
      </c>
      <c r="Y37" s="10">
        <f t="shared" si="10"/>
        <v>20676.30483988858</v>
      </c>
      <c r="Z37" s="10">
        <f t="shared" si="10"/>
        <v>21323.477680016695</v>
      </c>
      <c r="AA37" s="10">
        <f t="shared" si="10"/>
        <v>22021.954734010782</v>
      </c>
      <c r="AB37" s="10">
        <f t="shared" si="10"/>
        <v>17599.5091338563</v>
      </c>
      <c r="AC37" s="10">
        <f t="shared" si="10"/>
        <v>14311.268200367133</v>
      </c>
      <c r="AD37" s="10">
        <f t="shared" si="10"/>
        <v>14102.0910065395</v>
      </c>
    </row>
    <row r="38" spans="2:30" x14ac:dyDescent="0.3">
      <c r="C38" t="s">
        <v>29</v>
      </c>
      <c r="D38" s="10">
        <f t="shared" si="9"/>
        <v>3109.8081760018467</v>
      </c>
      <c r="E38" s="10">
        <f t="shared" si="9"/>
        <v>3073.3102564801902</v>
      </c>
      <c r="F38" s="10">
        <f t="shared" si="9"/>
        <v>2898.1737562767271</v>
      </c>
      <c r="G38" s="10">
        <f t="shared" si="9"/>
        <v>2916.4721788580828</v>
      </c>
      <c r="H38" s="10">
        <f t="shared" si="9"/>
        <v>3096.3359042246288</v>
      </c>
      <c r="I38" s="10">
        <f t="shared" si="9"/>
        <v>3187.5565775229779</v>
      </c>
      <c r="J38" s="10">
        <f t="shared" si="9"/>
        <v>3412.3051077907749</v>
      </c>
      <c r="K38" s="10">
        <f t="shared" si="9"/>
        <v>3859.7380014098717</v>
      </c>
      <c r="L38" s="10">
        <f t="shared" si="9"/>
        <v>4154.3600790774663</v>
      </c>
      <c r="M38" s="10">
        <f t="shared" si="9"/>
        <v>3555.7578130345883</v>
      </c>
      <c r="N38" s="10">
        <f t="shared" si="9"/>
        <v>3195.0566000872577</v>
      </c>
      <c r="O38" s="10">
        <f t="shared" si="9"/>
        <v>3248.0029090211424</v>
      </c>
      <c r="R38" t="s">
        <v>29</v>
      </c>
      <c r="S38" s="10">
        <f t="shared" ref="S38:AD38" si="11">S33+S27</f>
        <v>3014.5428692753612</v>
      </c>
      <c r="T38" s="10">
        <f t="shared" si="11"/>
        <v>3000.5788602965545</v>
      </c>
      <c r="U38" s="10">
        <f t="shared" si="11"/>
        <v>2854.0879492146496</v>
      </c>
      <c r="V38" s="10">
        <f t="shared" si="11"/>
        <v>2887.5308768924324</v>
      </c>
      <c r="W38" s="10">
        <f t="shared" si="11"/>
        <v>3005.9752256625216</v>
      </c>
      <c r="X38" s="10">
        <f t="shared" si="11"/>
        <v>3014.5715043480163</v>
      </c>
      <c r="Y38" s="10">
        <f t="shared" si="11"/>
        <v>3233.4318613355445</v>
      </c>
      <c r="Z38" s="10">
        <f t="shared" si="11"/>
        <v>3655.6339334179584</v>
      </c>
      <c r="AA38" s="10">
        <f t="shared" si="11"/>
        <v>3945.5149859785042</v>
      </c>
      <c r="AB38" s="10">
        <f t="shared" si="11"/>
        <v>3382.2763414112351</v>
      </c>
      <c r="AC38" s="10">
        <f t="shared" si="11"/>
        <v>3087.1432583185278</v>
      </c>
      <c r="AD38" s="10">
        <f t="shared" si="11"/>
        <v>3114.4064418034586</v>
      </c>
    </row>
    <row r="39" spans="2:30" x14ac:dyDescent="0.3">
      <c r="C39" t="s">
        <v>31</v>
      </c>
      <c r="D39" s="10">
        <f>SUM(D36:D38)</f>
        <v>31091.583329448651</v>
      </c>
      <c r="E39" s="10">
        <f>SUM(E36:E38)</f>
        <v>29968.659769682446</v>
      </c>
      <c r="F39" s="10">
        <f>SUM(F36:F38)</f>
        <v>29092.5793570524</v>
      </c>
      <c r="G39" s="10">
        <f>SUM(G36:G38)</f>
        <v>32095.331396033092</v>
      </c>
      <c r="H39" s="10">
        <f>SUM(H36:H38)</f>
        <v>36134.028909426554</v>
      </c>
      <c r="I39" s="10">
        <f>SUM(I36:I38)</f>
        <v>42056.468684089959</v>
      </c>
      <c r="J39" s="10">
        <f>SUM(J36:J38)</f>
        <v>45397.313886680211</v>
      </c>
      <c r="K39" s="10">
        <f>SUM(K36:K38)</f>
        <v>45921.791842897124</v>
      </c>
      <c r="L39" s="10">
        <f>SUM(L36:L38)</f>
        <v>46819.16937428755</v>
      </c>
      <c r="M39" s="10">
        <f>SUM(M36:M38)</f>
        <v>38000.792231716267</v>
      </c>
      <c r="N39" s="10">
        <f>SUM(N36:N38)</f>
        <v>31398.855755582728</v>
      </c>
      <c r="O39" s="10">
        <f>SUM(O36:O38)</f>
        <v>32641.797743159277</v>
      </c>
      <c r="R39" t="s">
        <v>31</v>
      </c>
      <c r="S39" s="10">
        <f>SUM(S36:S38)</f>
        <v>30923.635321357258</v>
      </c>
      <c r="T39" s="10">
        <f>SUM(T36:T38)</f>
        <v>30045.598514107936</v>
      </c>
      <c r="U39" s="10">
        <f>SUM(U36:U38)</f>
        <v>29148.647125585321</v>
      </c>
      <c r="V39" s="10">
        <f>SUM(V36:V38)</f>
        <v>31854.475866255787</v>
      </c>
      <c r="W39" s="10">
        <f>SUM(W36:W38)</f>
        <v>35636.143537220312</v>
      </c>
      <c r="X39" s="10">
        <f>SUM(X36:X38)</f>
        <v>40811.962909547008</v>
      </c>
      <c r="Y39" s="10">
        <f>SUM(Y36:Y38)</f>
        <v>43966.731103293598</v>
      </c>
      <c r="Z39" s="10">
        <f>SUM(Z36:Z38)</f>
        <v>44239.412321234813</v>
      </c>
      <c r="AA39" s="10">
        <f>SUM(AA36:AA38)</f>
        <v>44930.426427662504</v>
      </c>
      <c r="AB39" s="10">
        <f>SUM(AB36:AB38)</f>
        <v>36672.735733470654</v>
      </c>
      <c r="AC39" s="10">
        <f>SUM(AC36:AC38)</f>
        <v>30950.144893489327</v>
      </c>
      <c r="AD39" s="10">
        <f>SUM(AD36:AD38)</f>
        <v>32064.460644928029</v>
      </c>
    </row>
    <row r="40" spans="2:30" x14ac:dyDescent="0.3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2:30" x14ac:dyDescent="0.3">
      <c r="B41" t="s">
        <v>37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Q41" t="s">
        <v>37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2:30" x14ac:dyDescent="0.3">
      <c r="C42" t="s">
        <v>27</v>
      </c>
      <c r="D42" s="12">
        <f>D36/D18</f>
        <v>0.98736874056642021</v>
      </c>
      <c r="E42" s="12">
        <f>E36/E18</f>
        <v>0.98972123918885613</v>
      </c>
      <c r="F42" s="12">
        <f>F36/F18</f>
        <v>0.99368554195361503</v>
      </c>
      <c r="G42" s="12">
        <f>G36/G18</f>
        <v>0.9922485875133783</v>
      </c>
      <c r="H42" s="12">
        <f>H36/H18</f>
        <v>0.99065618874967998</v>
      </c>
      <c r="I42" s="12">
        <f>I36/I18</f>
        <v>0.98988126843698088</v>
      </c>
      <c r="J42" s="12">
        <f>J36/J18</f>
        <v>0.99749938157157392</v>
      </c>
      <c r="K42" s="12">
        <f>K36/K18</f>
        <v>0.99818322373181834</v>
      </c>
      <c r="L42" s="12">
        <f>L36/L18</f>
        <v>1.0004287977923487</v>
      </c>
      <c r="M42" s="12">
        <f>M36/M18</f>
        <v>0.99963756285399263</v>
      </c>
      <c r="N42" s="12">
        <f>N36/N18</f>
        <v>1.0038585373385782</v>
      </c>
      <c r="O42" s="12">
        <f>O36/O18</f>
        <v>0.9968131308932755</v>
      </c>
      <c r="R42" t="s">
        <v>27</v>
      </c>
      <c r="S42" s="12">
        <f>S36/S18</f>
        <v>0.99106563368038492</v>
      </c>
      <c r="T42" s="12">
        <f>T36/T18</f>
        <v>0.99107220596382883</v>
      </c>
      <c r="U42" s="12">
        <f>U36/U18</f>
        <v>0.9911191401953181</v>
      </c>
      <c r="V42" s="12">
        <f>V36/V18</f>
        <v>0.99106886417597095</v>
      </c>
      <c r="W42" s="12">
        <f>W36/W18</f>
        <v>0.99099832690472778</v>
      </c>
      <c r="X42" s="12">
        <f>X36/X18</f>
        <v>0.9909404261455429</v>
      </c>
      <c r="Y42" s="12">
        <f>Y36/Y18</f>
        <v>0.99094676711854701</v>
      </c>
      <c r="Z42" s="12">
        <f>Z36/Z18</f>
        <v>0.99098206189668481</v>
      </c>
      <c r="AA42" s="12">
        <f>AA36/AA18</f>
        <v>0.9909917311023817</v>
      </c>
      <c r="AB42" s="12">
        <f>AB36/AB18</f>
        <v>0.99106491957707898</v>
      </c>
      <c r="AC42" s="12">
        <f>AC36/AC18</f>
        <v>0.99127353332919776</v>
      </c>
      <c r="AD42" s="12">
        <f>AD36/AD18</f>
        <v>0.99106364314637507</v>
      </c>
    </row>
    <row r="43" spans="2:30" x14ac:dyDescent="0.3">
      <c r="C43" t="s">
        <v>28</v>
      </c>
      <c r="D43" s="12">
        <f>D37/D19</f>
        <v>0.99078993608142962</v>
      </c>
      <c r="E43" s="12">
        <f>E37/E19</f>
        <v>0.98149988987014336</v>
      </c>
      <c r="F43" s="12">
        <f>F37/F19</f>
        <v>0.99844865150488893</v>
      </c>
      <c r="G43" s="12">
        <f>G37/G19</f>
        <v>0.99967232207225332</v>
      </c>
      <c r="H43" s="12">
        <f>H37/H19</f>
        <v>0.99819633693445908</v>
      </c>
      <c r="I43" s="12">
        <f>I37/I19</f>
        <v>1.0067933474874695</v>
      </c>
      <c r="J43" s="12">
        <f>J37/J19</f>
        <v>1.006581444667521</v>
      </c>
      <c r="K43" s="12">
        <f>K37/K19</f>
        <v>1.004851873589697</v>
      </c>
      <c r="L43" s="12">
        <f>L37/L19</f>
        <v>1.0123158035402942</v>
      </c>
      <c r="M43" s="12">
        <f>M37/M19</f>
        <v>1.0193253515893381</v>
      </c>
      <c r="N43" s="12">
        <f>N37/N19</f>
        <v>1.0014597281288018</v>
      </c>
      <c r="O43" s="12">
        <f>O37/O19</f>
        <v>0.99720668293128045</v>
      </c>
      <c r="R43" t="s">
        <v>28</v>
      </c>
      <c r="S43" s="12">
        <f>S37/S19</f>
        <v>0.99110631041016062</v>
      </c>
      <c r="T43" s="12">
        <f>T37/T19</f>
        <v>0.9910303900384716</v>
      </c>
      <c r="U43" s="12">
        <f>U37/U19</f>
        <v>0.99502356383344304</v>
      </c>
      <c r="V43" s="12">
        <f>V37/V19</f>
        <v>0.99468124941814351</v>
      </c>
      <c r="W43" s="12">
        <f>W37/W19</f>
        <v>0.99530682697246475</v>
      </c>
      <c r="X43" s="12">
        <f>X37/X19</f>
        <v>0.99678493237017363</v>
      </c>
      <c r="Y43" s="12">
        <f>Y37/Y19</f>
        <v>0.99634823299823583</v>
      </c>
      <c r="Z43" s="12">
        <f>Z37/Z19</f>
        <v>0.99580611190735935</v>
      </c>
      <c r="AA43" s="12">
        <f>AA37/AA19</f>
        <v>0.99400795201452863</v>
      </c>
      <c r="AB43" s="12">
        <f>AB37/AB19</f>
        <v>0.99434638881733717</v>
      </c>
      <c r="AC43" s="12">
        <f>AC37/AC19</f>
        <v>0.99121065846490541</v>
      </c>
      <c r="AD43" s="12">
        <f>AD37/AD19</f>
        <v>0.99112217686341542</v>
      </c>
    </row>
    <row r="44" spans="2:30" x14ac:dyDescent="0.3">
      <c r="C44" t="s">
        <v>29</v>
      </c>
      <c r="D44" s="12">
        <f>D38/D20</f>
        <v>0.99000000000000055</v>
      </c>
      <c r="E44" s="12">
        <f>E38/E20</f>
        <v>0.98999999999999988</v>
      </c>
      <c r="F44" s="12">
        <f>F38/F20</f>
        <v>0.99000000000000099</v>
      </c>
      <c r="G44" s="12">
        <f>G38/G20</f>
        <v>0.99000000000000032</v>
      </c>
      <c r="H44" s="12">
        <f>H38/H20</f>
        <v>0.99000000000000132</v>
      </c>
      <c r="I44" s="12">
        <f>I38/I20</f>
        <v>0.99000000000000044</v>
      </c>
      <c r="J44" s="12">
        <f>J38/J20</f>
        <v>0.98999999999999888</v>
      </c>
      <c r="K44" s="12">
        <f>K38/K20</f>
        <v>0.9899999999999991</v>
      </c>
      <c r="L44" s="12">
        <f>L38/L20</f>
        <v>0.99000000000000088</v>
      </c>
      <c r="M44" s="12">
        <f>M38/M20</f>
        <v>0.98999999999999966</v>
      </c>
      <c r="N44" s="12">
        <f>N38/N20</f>
        <v>0.99000000000000099</v>
      </c>
      <c r="O44" s="12">
        <f>O38/O20</f>
        <v>0.99000000000000132</v>
      </c>
      <c r="R44" t="s">
        <v>29</v>
      </c>
      <c r="S44" s="12">
        <f>S38/S20</f>
        <v>0.99156825870642462</v>
      </c>
      <c r="T44" s="12">
        <f>T38/T20</f>
        <v>0.99392634682697467</v>
      </c>
      <c r="U44" s="12">
        <f>U38/U20</f>
        <v>0.99259286388278001</v>
      </c>
      <c r="V44" s="12">
        <f>V38/V20</f>
        <v>0.99979949480856622</v>
      </c>
      <c r="W44" s="12">
        <f>W38/W20</f>
        <v>0.9899999999999991</v>
      </c>
      <c r="X44" s="12">
        <f>X38/X20</f>
        <v>1.0007935833024697</v>
      </c>
      <c r="Y44" s="12">
        <f>Y38/Y20</f>
        <v>1.010000000000002</v>
      </c>
      <c r="Z44" s="12">
        <f>Z38/Z20</f>
        <v>1.010000000000002</v>
      </c>
      <c r="AA44" s="12">
        <f>AA38/AA20</f>
        <v>0.99778428044825074</v>
      </c>
      <c r="AB44" s="12">
        <f>AB38/AB20</f>
        <v>0.99000000000000055</v>
      </c>
      <c r="AC44" s="12">
        <f>AC38/AC20</f>
        <v>0.99000000000000121</v>
      </c>
      <c r="AD44" s="12">
        <f>AD38/AD20</f>
        <v>0.9899999999999991</v>
      </c>
    </row>
    <row r="45" spans="2:30" x14ac:dyDescent="0.3">
      <c r="C45" t="s">
        <v>31</v>
      </c>
      <c r="D45" s="12">
        <f>D39/D22</f>
        <v>0.98652545627313948</v>
      </c>
      <c r="E45" s="12">
        <f>E39/E22</f>
        <v>0.98348546461864894</v>
      </c>
      <c r="F45" s="12">
        <f>F39/F22</f>
        <v>0.99348027142290729</v>
      </c>
      <c r="G45" s="12">
        <f>G39/G22</f>
        <v>0.993549225574479</v>
      </c>
      <c r="H45" s="12">
        <f>H39/H22</f>
        <v>0.99125590823335363</v>
      </c>
      <c r="I45" s="12">
        <f>I39/I22</f>
        <v>0.99468598822198295</v>
      </c>
      <c r="J45" s="12">
        <f>J39/J22</f>
        <v>0.9980739756486523</v>
      </c>
      <c r="K45" s="12">
        <f>K39/K22</f>
        <v>0.9979319699734468</v>
      </c>
      <c r="L45" s="12">
        <f>L39/L22</f>
        <v>1.0029553870573116</v>
      </c>
      <c r="M45" s="12">
        <f>M39/M22</f>
        <v>1.0063051143235888</v>
      </c>
      <c r="N45" s="12">
        <f>N39/N22</f>
        <v>0.99913610238293549</v>
      </c>
      <c r="O45" s="12">
        <f>O39/O22</f>
        <v>0.99356963622175687</v>
      </c>
      <c r="R45" t="s">
        <v>31</v>
      </c>
      <c r="S45" s="12">
        <f>S39/S22</f>
        <v>0.98824487708888054</v>
      </c>
      <c r="T45" s="12">
        <f>T39/T22</f>
        <v>0.98829436767103684</v>
      </c>
      <c r="U45" s="12">
        <f>U39/U22</f>
        <v>0.99073642977454057</v>
      </c>
      <c r="V45" s="12">
        <f>V39/V22</f>
        <v>0.99131169945642217</v>
      </c>
      <c r="W45" s="12">
        <f>W39/W22</f>
        <v>0.9898585883956299</v>
      </c>
      <c r="X45" s="12">
        <f>X39/X22</f>
        <v>0.99115171078434727</v>
      </c>
      <c r="Y45" s="12">
        <f>Y39/Y22</f>
        <v>0.99147774487562645</v>
      </c>
      <c r="Z45" s="12">
        <f>Z39/Z22</f>
        <v>0.99184937364496706</v>
      </c>
      <c r="AA45" s="12">
        <f>AA39/AA22</f>
        <v>0.99034680461509006</v>
      </c>
      <c r="AB45" s="12">
        <f>AB39/AB22</f>
        <v>0.99047175568533496</v>
      </c>
      <c r="AC45" s="12">
        <f>AC39/AC22</f>
        <v>0.98867010501179775</v>
      </c>
      <c r="AD45" s="12">
        <f>AD39/AD22</f>
        <v>0.98795344432206944</v>
      </c>
    </row>
    <row r="48" spans="2:30" x14ac:dyDescent="0.3">
      <c r="D4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of CPUC LSE Forecasts</vt:lpstr>
      <vt:lpstr> TAC Forecast Summary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2022-08-15T16:57:50Z</dcterms:created>
  <dcterms:modified xsi:type="dcterms:W3CDTF">2022-08-15T22:55:58Z</dcterms:modified>
</cp:coreProperties>
</file>