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9"/>
  <workbookPr filterPrivacy="1" defaultThemeVersion="166925"/>
  <xr:revisionPtr revIDLastSave="195" documentId="8_{A4B6D053-9B23-49E8-A77B-0126CE7EF8EF}" xr6:coauthVersionLast="47" xr6:coauthVersionMax="47" xr10:uidLastSave="{AEC08D77-C57E-414F-82DE-6D87B693545F}"/>
  <bookViews>
    <workbookView xWindow="-120" yWindow="-120" windowWidth="29040" windowHeight="15720" xr2:uid="{79EEA121-C950-44A4-80C3-7226B7FA96E4}"/>
  </bookViews>
  <sheets>
    <sheet name="Capital SRM" sheetId="1" r:id="rId1"/>
  </sheets>
  <definedNames>
    <definedName name="__12__123Graph_AChart_1A" hidden="1">#REF!</definedName>
    <definedName name="__123Graph_ATRAIN" hidden="1">#REF!</definedName>
    <definedName name="__123Graph_BTRAIN" hidden="1">#REF!</definedName>
    <definedName name="__123Graph_CTRAIN" hidden="1">#REF!</definedName>
    <definedName name="__123Graph_DTRAIN" hidden="1">#REF!</definedName>
    <definedName name="__123Graph_ETRAIN" hidden="1">#REF!</definedName>
    <definedName name="__123Graph_XTRAIN" hidden="1">#REF!</definedName>
    <definedName name="__7_0_Table2_" hidden="1">#REF!</definedName>
    <definedName name="__8_0_Table2_" hidden="1">#REF!</definedName>
    <definedName name="__9_0_Table2_" hidden="1">#REF!</definedName>
    <definedName name="__a1" localSheetId="0" hidden="1">{#N/A,#N/A,FALSE,"Synth";"parc_DC",#N/A,FALSE,"parc";#N/A,#N/A,FALSE,"CA prest";#N/A,#N/A,FALSE,"Ratio CA";#N/A,#N/A,FALSE,"Trafic";"CR_GSM_acté_DC",#N/A,FALSE,"CR GSM_acté";#N/A,#N/A,FALSE,"Abonnés";#N/A,#N/A,FALSE,"Créances";#N/A,#N/A,FALSE,"Effectifs"}</definedName>
    <definedName name="__a1" hidden="1">{#N/A,#N/A,FALSE,"Synth";"parc_DC",#N/A,FALSE,"parc";#N/A,#N/A,FALSE,"CA prest";#N/A,#N/A,FALSE,"Ratio CA";#N/A,#N/A,FALSE,"Trafic";"CR_GSM_acté_DC",#N/A,FALSE,"CR GSM_acté";#N/A,#N/A,FALSE,"Abonnés";#N/A,#N/A,FALSE,"Créances";#N/A,#N/A,FALSE,"Effectifs"}</definedName>
    <definedName name="__FDS_HYPERLINK_TOGGLE_STATE__" hidden="1">"ON"</definedName>
    <definedName name="__foo2" localSheetId="0" hidden="1">{#N/A,#N/A,FALSE,"Assumptions";#N/A,#N/A,FALSE,"RRQ inputs and toggles";#N/A,#N/A,FALSE,"Revenue Allocation Results";#N/A,#N/A,FALSE,"Table2";#N/A,#N/A,FALSE,"Distribution Revenue Allocation";#N/A,#N/A,FALSE,"FERC Rev @ PR";#N/A,#N/A,FALSE,"Public Purpose Program Allocate";#N/A,#N/A,FALSE,"CTC";#N/A,#N/A,FALSE,"UCS";#N/A,#N/A,FALSE,"Nuclear Decommissioning";#N/A,#N/A,FALSE,"FTA";#N/A,#N/A,FALSE,"RRB";#N/A,#N/A,FALSE,"Nonallocated Revenues";#N/A,#N/A,FALSE,"MC Revenues-01 sales, 96 MC's"}</definedName>
    <definedName name="__foo2" hidden="1">{#N/A,#N/A,FALSE,"Assumptions";#N/A,#N/A,FALSE,"RRQ inputs and toggles";#N/A,#N/A,FALSE,"Revenue Allocation Results";#N/A,#N/A,FALSE,"Table2";#N/A,#N/A,FALSE,"Distribution Revenue Allocation";#N/A,#N/A,FALSE,"FERC Rev @ PR";#N/A,#N/A,FALSE,"Public Purpose Program Allocate";#N/A,#N/A,FALSE,"CTC";#N/A,#N/A,FALSE,"UCS";#N/A,#N/A,FALSE,"Nuclear Decommissioning";#N/A,#N/A,FALSE,"FTA";#N/A,#N/A,FALSE,"RRB";#N/A,#N/A,FALSE,"Nonallocated Revenues";#N/A,#N/A,FALSE,"MC Revenues-01 sales, 96 MC's"}</definedName>
    <definedName name="__foo3" localSheetId="0" hidden="1">{#N/A,#N/A,FALSE,"Res - Unadj";#N/A,#N/A,FALSE,"Small L&amp;P";#N/A,#N/A,FALSE,"Medium L&amp;P";#N/A,#N/A,FALSE,"E-19";#N/A,#N/A,FALSE,"E-20";#N/A,#N/A,FALSE,"A-RTP";#N/A,#N/A,FALSE,"Strtlts &amp; Standby";#N/A,#N/A,FALSE,"AG";#N/A,#N/A,FALSE,"2001mixeduse"}</definedName>
    <definedName name="__foo3" hidden="1">{#N/A,#N/A,FALSE,"Res - Unadj";#N/A,#N/A,FALSE,"Small L&amp;P";#N/A,#N/A,FALSE,"Medium L&amp;P";#N/A,#N/A,FALSE,"E-19";#N/A,#N/A,FALSE,"E-20";#N/A,#N/A,FALSE,"A-RTP";#N/A,#N/A,FALSE,"Strtlts &amp; Standby";#N/A,#N/A,FALSE,"AG";#N/A,#N/A,FALSE,"2001mixeduse"}</definedName>
    <definedName name="_11__123Graph_AChart_2A" hidden="1">#REF!</definedName>
    <definedName name="_12__123Graph_AChart_1A" hidden="1">#REF!</definedName>
    <definedName name="_15__123Graph_AChart_2A" hidden="1">#REF!</definedName>
    <definedName name="_15__123Graph_AGROSS_MARGINS" hidden="1">#REF!</definedName>
    <definedName name="_17__123Graph_AChart_2A" hidden="1">#REF!</definedName>
    <definedName name="_17__123Graph_AGROSS_MARGINS" hidden="1">#REF!</definedName>
    <definedName name="_18__123Graph_AGROWTH_REVS_A" hidden="1">#REF!</definedName>
    <definedName name="_19__123Graph_AGROWTH_REVS_B" hidden="1">#REF!</definedName>
    <definedName name="_21__123Graph_AGROSS_MARGINS" hidden="1">#REF!</definedName>
    <definedName name="_21__123Graph_AGROWTH_REVS_B" hidden="1">#REF!</definedName>
    <definedName name="_24__123Graph_AGROWTH_REVS_A" hidden="1">#REF!</definedName>
    <definedName name="_24__123Graph_BGROSS_MARGINS" hidden="1">#REF!</definedName>
    <definedName name="_25__123Graph_BGROWTH_REVS_A" hidden="1">#REF!</definedName>
    <definedName name="_26__123Graph_BGROWTH_REVS_B" hidden="1">#REF!</definedName>
    <definedName name="_27__123Graph_AGROWTH_REVS_B" hidden="1">#REF!</definedName>
    <definedName name="_3_0_Table2_" hidden="1">#REF!</definedName>
    <definedName name="_30__123Graph_BGROSS_MARGINS" hidden="1">#REF!</definedName>
    <definedName name="_31__123Graph_CGROWTH_REVS_A" hidden="1">#REF!</definedName>
    <definedName name="_32__123Graph_CGROWTH_REVS_B" hidden="1">#REF!</definedName>
    <definedName name="_33__123Graph_BGROWTH_REVS_A" hidden="1">#REF!</definedName>
    <definedName name="_34__123Graph_DGROWTH_REVS_A" hidden="1">#REF!</definedName>
    <definedName name="_35__123Graph_DGROWTH_REVS_B" hidden="1">#REF!</definedName>
    <definedName name="_36__123Graph_BGROSS_MARGINS" hidden="1">#REF!</definedName>
    <definedName name="_36__123Graph_BGROWTH_REVS_B" hidden="1">#REF!</definedName>
    <definedName name="_37__123Graph_XChart_1A" hidden="1">#REF!</definedName>
    <definedName name="_38__123Graph_XChart_2A" hidden="1">#REF!</definedName>
    <definedName name="_39__123Graph_BGROWTH_REVS_A" hidden="1">#REF!</definedName>
    <definedName name="_42__123Graph_BGROWTH_REVS_B" hidden="1">#REF!</definedName>
    <definedName name="_43__123Graph_CGROWTH_REVS_A" hidden="1">#REF!</definedName>
    <definedName name="_46__123Graph_CGROWTH_REVS_B" hidden="1">#REF!</definedName>
    <definedName name="_46_0_S" hidden="1">#REF!</definedName>
    <definedName name="_47_0_S" hidden="1">#REF!</definedName>
    <definedName name="_48_0_S" hidden="1">#REF!</definedName>
    <definedName name="_49__123Graph_CGROWTH_REVS_A" hidden="1">#REF!</definedName>
    <definedName name="_50__123Graph_DGROWTH_REVS_A" hidden="1">#REF!</definedName>
    <definedName name="_52__123Graph_CGROWTH_REVS_B" hidden="1">#REF!</definedName>
    <definedName name="_53__123Graph_DGROWTH_REVS_B" hidden="1">#REF!</definedName>
    <definedName name="_55__123Graph_XChart_1A" hidden="1">#REF!</definedName>
    <definedName name="_55_0_Table2_" hidden="1">#REF!</definedName>
    <definedName name="_56__123Graph_DGROWTH_REVS_A" hidden="1">#REF!</definedName>
    <definedName name="_56__123Graph_XChart_2A" hidden="1">#REF!</definedName>
    <definedName name="_56_0_Table2_" hidden="1">#REF!</definedName>
    <definedName name="_57_0_Table2_" hidden="1">#REF!</definedName>
    <definedName name="_59__123Graph_DGROWTH_REVS_B" hidden="1">#REF!</definedName>
    <definedName name="_6__123Graph_AChart_1A" hidden="1">#REF!</definedName>
    <definedName name="_60_0_S" hidden="1">#REF!</definedName>
    <definedName name="_61__123Graph_XChart_1A" hidden="1">#REF!</definedName>
    <definedName name="_62__123Graph_XChart_2A" hidden="1">#REF!</definedName>
    <definedName name="_63_0_Table2_" hidden="1">#REF!</definedName>
    <definedName name="_64_0_Table2_" hidden="1">#REF!</definedName>
    <definedName name="_65_0_Table2_" hidden="1">#REF!</definedName>
    <definedName name="_66_0_Table2_" hidden="1">#REF!</definedName>
    <definedName name="_7_0_Table2_" hidden="1">#REF!</definedName>
    <definedName name="_70_0_S" hidden="1">#REF!</definedName>
    <definedName name="_71_0_S" hidden="1">#REF!</definedName>
    <definedName name="_72_0_S" hidden="1">#REF!</definedName>
    <definedName name="_79_0_Table2_" hidden="1">#REF!</definedName>
    <definedName name="_8_0_Table2_" hidden="1">#REF!</definedName>
    <definedName name="_80_0_Table2_" hidden="1">#REF!</definedName>
    <definedName name="_81_0_Table2_" hidden="1">#REF!</definedName>
    <definedName name="_88_0_Table2_" hidden="1">#REF!</definedName>
    <definedName name="_89_0_Table2_" hidden="1">#REF!</definedName>
    <definedName name="_9_0_Table2_" hidden="1">#REF!</definedName>
    <definedName name="_90_0_Table2_" hidden="1">#REF!</definedName>
    <definedName name="_a1" localSheetId="0" hidden="1">{#N/A,#N/A,FALSE,"Synth";"parc_DC",#N/A,FALSE,"parc";#N/A,#N/A,FALSE,"CA prest";#N/A,#N/A,FALSE,"Ratio CA";#N/A,#N/A,FALSE,"Trafic";"CR_GSM_acté_DC",#N/A,FALSE,"CR GSM_acté";#N/A,#N/A,FALSE,"Abonnés";#N/A,#N/A,FALSE,"Créances";#N/A,#N/A,FALSE,"Effectifs"}</definedName>
    <definedName name="_a1" hidden="1">{#N/A,#N/A,FALSE,"Synth";"parc_DC",#N/A,FALSE,"parc";#N/A,#N/A,FALSE,"CA prest";#N/A,#N/A,FALSE,"Ratio CA";#N/A,#N/A,FALSE,"Trafic";"CR_GSM_acté_DC",#N/A,FALSE,"CR GSM_acté";#N/A,#N/A,FALSE,"Abonnés";#N/A,#N/A,FALSE,"Créances";#N/A,#N/A,FALSE,"Effectifs"}</definedName>
    <definedName name="_AMO_UniqueIdentifier" hidden="1">"'1bd37225-f533-42ab-9062-4352d21091e2'"</definedName>
    <definedName name="_AtRisk_SimSetting_AutomaticallyGenerateReports" hidden="1">FALSE</definedName>
    <definedName name="_AtRisk_SimSetting_AutomaticResultsDisplayMode" hidden="1">2</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GoalSeekTargetValue" hidden="1">0</definedName>
    <definedName name="_AtRisk_SimSetting_LiveUpdate" hidden="1">TRUE</definedName>
    <definedName name="_AtRisk_SimSetting_LiveUpdatePeriod" hidden="1">-1</definedName>
    <definedName name="_AtRisk_SimSetting_MacroMode" hidden="1">0</definedName>
    <definedName name="_AtRisk_SimSetting_MacroRecalculationBehavior" hidden="1">0</definedName>
    <definedName name="_AtRisk_SimSetting_MultipleCPUManualCount" hidden="1">4</definedName>
    <definedName name="_AtRisk_SimSetting_MultipleCPUMode" hidden="1">0</definedName>
    <definedName name="_AtRisk_SimSetting_RandomNumberGenerator" hidden="1">0</definedName>
    <definedName name="_AtRisk_SimSetting_ReportOptionCustomItemCumulativeOverlay01" hidden="1">0</definedName>
    <definedName name="_AtRisk_SimSetting_ReportOptionCustomItemCumulativeOverlay02" hidden="1">0</definedName>
    <definedName name="_AtRisk_SimSetting_ReportOptionCustomItemCumulativeOverlay03" hidden="1">0</definedName>
    <definedName name="_AtRisk_SimSetting_ReportOptionCustomItemCumulativeOverlay04" hidden="1">0</definedName>
    <definedName name="_AtRisk_SimSetting_ReportOptionCustomItemCumulativeOverlay05" hidden="1">0</definedName>
    <definedName name="_AtRisk_SimSetting_ReportOptionCustomItemCumulativeOverlay06" hidden="1">0</definedName>
    <definedName name="_AtRisk_SimSetting_ReportOptionCustomItemDistributionFormat01" hidden="1">1</definedName>
    <definedName name="_AtRisk_SimSetting_ReportOptionCustomItemDistributionFormat02" hidden="1">1</definedName>
    <definedName name="_AtRisk_SimSetting_ReportOptionCustomItemDistributionFormat03" hidden="1">4</definedName>
    <definedName name="_AtRisk_SimSetting_ReportOptionCustomItemDistributionFormat04" hidden="1">1</definedName>
    <definedName name="_AtRisk_SimSetting_ReportOptionCustomItemDistributionFormat05" hidden="1">1</definedName>
    <definedName name="_AtRisk_SimSetting_ReportOptionCustomItemDistributionFormat06" hidden="1">1</definedName>
    <definedName name="_AtRisk_SimSetting_ReportOptionCustomItemGraphFormat01" hidden="1">1</definedName>
    <definedName name="_AtRisk_SimSetting_ReportOptionCustomItemGraphFormat02" hidden="1">1</definedName>
    <definedName name="_AtRisk_SimSetting_ReportOptionCustomItemGraphFormat03" hidden="1">1</definedName>
    <definedName name="_AtRisk_SimSetting_ReportOptionCustomItemGraphFormat04" hidden="1">1</definedName>
    <definedName name="_AtRisk_SimSetting_ReportOptionCustomItemGraphFormat05" hidden="1">1</definedName>
    <definedName name="_AtRisk_SimSetting_ReportOptionCustomItemGraphFormat06" hidden="1">1</definedName>
    <definedName name="_AtRisk_SimSetting_ReportOptionCustomItemItemIndex01" hidden="1">0</definedName>
    <definedName name="_AtRisk_SimSetting_ReportOptionCustomItemItemIndex02" hidden="1">1</definedName>
    <definedName name="_AtRisk_SimSetting_ReportOptionCustomItemItemIndex03" hidden="1">2</definedName>
    <definedName name="_AtRisk_SimSetting_ReportOptionCustomItemItemIndex04" hidden="1">3</definedName>
    <definedName name="_AtRisk_SimSetting_ReportOptionCustomItemItemIndex05" hidden="1">4</definedName>
    <definedName name="_AtRisk_SimSetting_ReportOptionCustomItemItemIndex06" hidden="1">5</definedName>
    <definedName name="_AtRisk_SimSetting_ReportOptionCustomItemItemSize01" hidden="1">0</definedName>
    <definedName name="_AtRisk_SimSetting_ReportOptionCustomItemItemSize02" hidden="1">0</definedName>
    <definedName name="_AtRisk_SimSetting_ReportOptionCustomItemItemSize03" hidden="1">0</definedName>
    <definedName name="_AtRisk_SimSetting_ReportOptionCustomItemItemSize04" hidden="1">0</definedName>
    <definedName name="_AtRisk_SimSetting_ReportOptionCustomItemItemSize05" hidden="1">0</definedName>
    <definedName name="_AtRisk_SimSetting_ReportOptionCustomItemItemSize06" hidden="1">0</definedName>
    <definedName name="_AtRisk_SimSetting_ReportOptionCustomItemItemType01" hidden="1">1</definedName>
    <definedName name="_AtRisk_SimSetting_ReportOptionCustomItemItemType02" hidden="1">5</definedName>
    <definedName name="_AtRisk_SimSetting_ReportOptionCustomItemItemType03" hidden="1">1</definedName>
    <definedName name="_AtRisk_SimSetting_ReportOptionCustomItemItemType04" hidden="1">3</definedName>
    <definedName name="_AtRisk_SimSetting_ReportOptionCustomItemItemType05" hidden="1">2</definedName>
    <definedName name="_AtRisk_SimSetting_ReportOptionCustomItemItemType06" hidden="1">4</definedName>
    <definedName name="_AtRisk_SimSetting_ReportOptionCustomItemLegendType01" hidden="1">0</definedName>
    <definedName name="_AtRisk_SimSetting_ReportOptionCustomItemLegendType02" hidden="1">0</definedName>
    <definedName name="_AtRisk_SimSetting_ReportOptionCustomItemLegendType03" hidden="1">0</definedName>
    <definedName name="_AtRisk_SimSetting_ReportOptionCustomItemLegendType04" hidden="1">0</definedName>
    <definedName name="_AtRisk_SimSetting_ReportOptionCustomItemLegendType05" hidden="1">0</definedName>
    <definedName name="_AtRisk_SimSetting_ReportOptionCustomItemLegendType06" hidden="1">0</definedName>
    <definedName name="_AtRisk_SimSetting_ReportOptionCustomItemsCount" hidden="1">6</definedName>
    <definedName name="_AtRisk_SimSetting_ReportOptionCustomItemSensitivityFormat01" hidden="1">1</definedName>
    <definedName name="_AtRisk_SimSetting_ReportOptionCustomItemSensitivityFormat02" hidden="1">1</definedName>
    <definedName name="_AtRisk_SimSetting_ReportOptionCustomItemSensitivityFormat03" hidden="1">1</definedName>
    <definedName name="_AtRisk_SimSetting_ReportOptionCustomItemSensitivityFormat04" hidden="1">1</definedName>
    <definedName name="_AtRisk_SimSetting_ReportOptionCustomItemSensitivityFormat05" hidden="1">1</definedName>
    <definedName name="_AtRisk_SimSetting_ReportOptionCustomItemSensitivityFormat06" hidden="1">1</definedName>
    <definedName name="_AtRisk_SimSetting_ReportOptionCustomItemSummaryGraphType01" hidden="1">0</definedName>
    <definedName name="_AtRisk_SimSetting_ReportOptionCustomItemSummaryGraphType02" hidden="1">0</definedName>
    <definedName name="_AtRisk_SimSetting_ReportOptionCustomItemSummaryGraphType03" hidden="1">0</definedName>
    <definedName name="_AtRisk_SimSetting_ReportOptionCustomItemSummaryGraphType04" hidden="1">0</definedName>
    <definedName name="_AtRisk_SimSetting_ReportOptionCustomItemSummaryGraphType05" hidden="1">0</definedName>
    <definedName name="_AtRisk_SimSetting_ReportOptionCustomItemSummaryGraphType06" hidden="1">0</definedName>
    <definedName name="_AtRisk_SimSetting_ReportOptionDataMode" hidden="1">1</definedName>
    <definedName name="_AtRisk_SimSetting_ReportOptionReportMultiSimType" hidden="1">1</definedName>
    <definedName name="_AtRisk_SimSetting_ReportOptionReportPlacement" hidden="1">1</definedName>
    <definedName name="_AtRisk_SimSetting_ReportOptionReportSelection" hidden="1">2048</definedName>
    <definedName name="_AtRisk_SimSetting_ReportOptionReportsFileType" hidden="1">1</definedName>
    <definedName name="_AtRisk_SimSetting_ReportOptionReportStyle" hidden="1">1</definedName>
    <definedName name="_AtRisk_SimSetting_ReportOptionSelectiveQR" hidden="1">FALSE</definedName>
    <definedName name="_AtRisk_SimSetting_ReportsList" hidden="1">2048</definedName>
    <definedName name="_AtRisk_SimSetting_ShowSimulationProgressWindow" hidden="1">TRUE</definedName>
    <definedName name="_AtRisk_SimSetting_SimNameCount" hidden="1">0</definedName>
    <definedName name="_AtRisk_SimSetting_SmartSensitivityAnalysisEnabled" hidden="1">FALSE</definedName>
    <definedName name="_AtRisk_SimSetting_StatisticFunctionUpdating" hidden="1">1</definedName>
    <definedName name="_AtRisk_SimSetting_StdRecalcActiveSimulationNumber"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_d" localSheetId="0" hidden="1">{#N/A,#N/A,FALSE,"CTC Summary - EOY";#N/A,#N/A,FALSE,"CTC Summary - Wtavg"}</definedName>
    <definedName name="_d" hidden="1">{#N/A,#N/A,FALSE,"CTC Summary - EOY";#N/A,#N/A,FALSE,"CTC Summary - Wtavg"}</definedName>
    <definedName name="_Dist_Values" hidden="1">#REF!</definedName>
    <definedName name="_Fill" hidden="1">#REF!</definedName>
    <definedName name="_xlnm._FilterDatabase" localSheetId="0" hidden="1">'Capital SRM'!$A$4:$BB$4</definedName>
    <definedName name="_foo2" localSheetId="0" hidden="1">{#N/A,#N/A,FALSE,"Assumptions";#N/A,#N/A,FALSE,"RRQ inputs and toggles";#N/A,#N/A,FALSE,"Revenue Allocation Results";#N/A,#N/A,FALSE,"Table2";#N/A,#N/A,FALSE,"Distribution Revenue Allocation";#N/A,#N/A,FALSE,"FERC Rev @ PR";#N/A,#N/A,FALSE,"Public Purpose Program Allocate";#N/A,#N/A,FALSE,"CTC";#N/A,#N/A,FALSE,"UCS";#N/A,#N/A,FALSE,"Nuclear Decommissioning";#N/A,#N/A,FALSE,"FTA";#N/A,#N/A,FALSE,"RRB";#N/A,#N/A,FALSE,"Nonallocated Revenues";#N/A,#N/A,FALSE,"MC Revenues-01 sales, 96 MC's"}</definedName>
    <definedName name="_foo2" hidden="1">{#N/A,#N/A,FALSE,"Assumptions";#N/A,#N/A,FALSE,"RRQ inputs and toggles";#N/A,#N/A,FALSE,"Revenue Allocation Results";#N/A,#N/A,FALSE,"Table2";#N/A,#N/A,FALSE,"Distribution Revenue Allocation";#N/A,#N/A,FALSE,"FERC Rev @ PR";#N/A,#N/A,FALSE,"Public Purpose Program Allocate";#N/A,#N/A,FALSE,"CTC";#N/A,#N/A,FALSE,"UCS";#N/A,#N/A,FALSE,"Nuclear Decommissioning";#N/A,#N/A,FALSE,"FTA";#N/A,#N/A,FALSE,"RRB";#N/A,#N/A,FALSE,"Nonallocated Revenues";#N/A,#N/A,FALSE,"MC Revenues-01 sales, 96 MC's"}</definedName>
    <definedName name="_foo3" localSheetId="0" hidden="1">{#N/A,#N/A,FALSE,"Res - Unadj";#N/A,#N/A,FALSE,"Small L&amp;P";#N/A,#N/A,FALSE,"Medium L&amp;P";#N/A,#N/A,FALSE,"E-19";#N/A,#N/A,FALSE,"E-20";#N/A,#N/A,FALSE,"A-RTP";#N/A,#N/A,FALSE,"Strtlts &amp; Standby";#N/A,#N/A,FALSE,"AG";#N/A,#N/A,FALSE,"2001mixeduse"}</definedName>
    <definedName name="_foo3" hidden="1">{#N/A,#N/A,FALSE,"Res - Unadj";#N/A,#N/A,FALSE,"Small L&amp;P";#N/A,#N/A,FALSE,"Medium L&amp;P";#N/A,#N/A,FALSE,"E-19";#N/A,#N/A,FALSE,"E-20";#N/A,#N/A,FALSE,"A-RTP";#N/A,#N/A,FALSE,"Strtlts &amp; Standby";#N/A,#N/A,FALSE,"AG";#N/A,#N/A,FALSE,"2001mixeduse"}</definedName>
    <definedName name="_g2" localSheetId="0" hidden="1">{#N/A,#N/A,TRUE,"Task Status";#N/A,#N/A,TRUE,"Document Status";#N/A,#N/A,TRUE,"Percent Complete";#N/A,#N/A,TRUE,"Manhour Sum"}</definedName>
    <definedName name="_g2" hidden="1">{#N/A,#N/A,TRUE,"Task Status";#N/A,#N/A,TRUE,"Document Status";#N/A,#N/A,TRUE,"Percent Complete";#N/A,#N/A,TRUE,"Manhour Sum"}</definedName>
    <definedName name="_Key1" localSheetId="0" hidden="1">#REF!</definedName>
    <definedName name="_Key1" hidden="1">#REF!</definedName>
    <definedName name="_Key2" localSheetId="0" hidden="1">#REF!</definedName>
    <definedName name="_Key2" hidden="1">#REF!</definedName>
    <definedName name="_L2" localSheetId="0" hidden="1">{"PI_Data",#N/A,TRUE,"P&amp;I Data"}</definedName>
    <definedName name="_L2" hidden="1">{"PI_Data",#N/A,TRUE,"P&amp;I Data"}</definedName>
    <definedName name="_m2" localSheetId="0" hidden="1">{"PI_Data",#N/A,TRUE,"P&amp;I Data"}</definedName>
    <definedName name="_m2" hidden="1">{"PI_Data",#N/A,TRUE,"P&amp;I Data"}</definedName>
    <definedName name="_Sort" hidden="1">#REF!</definedName>
    <definedName name="_t1" localSheetId="0" hidden="1">{#N/A,#N/A,TRUE,"Task Status";#N/A,#N/A,TRUE,"Document Status";#N/A,#N/A,TRUE,"Percent Complete";#N/A,#N/A,TRUE,"Manhour Sum"}</definedName>
    <definedName name="_t1" hidden="1">{#N/A,#N/A,TRUE,"Task Status";#N/A,#N/A,TRUE,"Document Status";#N/A,#N/A,TRUE,"Percent Complete";#N/A,#N/A,TRUE,"Manhour Sum"}</definedName>
    <definedName name="_t2" localSheetId="0" hidden="1">{#N/A,#N/A,TRUE,"Task Status";#N/A,#N/A,TRUE,"Document Status";#N/A,#N/A,TRUE,"Percent Complete";#N/A,#N/A,TRUE,"Manhour Sum"}</definedName>
    <definedName name="_t2" hidden="1">{#N/A,#N/A,TRUE,"Task Status";#N/A,#N/A,TRUE,"Document Status";#N/A,#N/A,TRUE,"Percent Complete";#N/A,#N/A,TRUE,"Manhour Sum"}</definedName>
    <definedName name="_t3" localSheetId="0" hidden="1">{#N/A,#N/A,TRUE,"Task Status";#N/A,#N/A,TRUE,"Document Status";#N/A,#N/A,TRUE,"Percent Complete";#N/A,#N/A,TRUE,"Manhour Sum"}</definedName>
    <definedName name="_t3" hidden="1">{#N/A,#N/A,TRUE,"Task Status";#N/A,#N/A,TRUE,"Document Status";#N/A,#N/A,TRUE,"Percent Complete";#N/A,#N/A,TRUE,"Manhour Sum"}</definedName>
    <definedName name="_t6" localSheetId="0" hidden="1">{#N/A,#N/A,TRUE,"Task Status";#N/A,#N/A,TRUE,"Document Status";#N/A,#N/A,TRUE,"Percent Complete";#N/A,#N/A,TRUE,"Manhour Sum"}</definedName>
    <definedName name="_t6" hidden="1">{#N/A,#N/A,TRUE,"Task Status";#N/A,#N/A,TRUE,"Document Status";#N/A,#N/A,TRUE,"Percent Complete";#N/A,#N/A,TRUE,"Manhour Sum"}</definedName>
    <definedName name="_Table1_In1" hidden="1">#REF!</definedName>
    <definedName name="_Table1_Out" hidden="1">#REF!</definedName>
    <definedName name="_Table2_In1" hidden="1">#REF!</definedName>
    <definedName name="_Table2_Out" hidden="1">#REF!</definedName>
    <definedName name="a" localSheetId="0" hidden="1">{#N/A,#N/A,FALSE,"CTC Summary - EOY";#N/A,#N/A,FALSE,"CTC Summary - Wtavg"}</definedName>
    <definedName name="a" hidden="1">{#N/A,#N/A,FALSE,"CTC Summary - EOY";#N/A,#N/A,FALSE,"CTC Summary - Wtavg"}</definedName>
    <definedName name="AAAA" localSheetId="0" hidden="1">{#N/A,#N/A,FALSE,"Executive Review Sheet";#N/A,#N/A,FALSE,"Summary of Estimate Components";#N/A,#N/A,FALSE,"Summary of Allowances"}</definedName>
    <definedName name="AAAA" hidden="1">{#N/A,#N/A,FALSE,"Executive Review Sheet";#N/A,#N/A,FALSE,"Summary of Estimate Components";#N/A,#N/A,FALSE,"Summary of Allowances"}</definedName>
    <definedName name="ab" localSheetId="0" hidden="1">{#N/A,#N/A,TRUE,"Task Status";#N/A,#N/A,TRUE,"Document Status";#N/A,#N/A,TRUE,"Percent Complete";#N/A,#N/A,TRUE,"Manhour Sum"}</definedName>
    <definedName name="ab" hidden="1">{#N/A,#N/A,TRUE,"Task Status";#N/A,#N/A,TRUE,"Document Status";#N/A,#N/A,TRUE,"Percent Complete";#N/A,#N/A,TRUE,"Manhour Sum"}</definedName>
    <definedName name="abc" hidden="1">#REF!</definedName>
    <definedName name="abcd" localSheetId="0" hidden="1">{#N/A,#N/A,TRUE,"Task Status";#N/A,#N/A,TRUE,"Document Status";#N/A,#N/A,TRUE,"Percent Complete";#N/A,#N/A,TRUE,"Manhour Sum"}</definedName>
    <definedName name="abcd" hidden="1">{#N/A,#N/A,TRUE,"Task Status";#N/A,#N/A,TRUE,"Document Status";#N/A,#N/A,TRUE,"Percent Complete";#N/A,#N/A,TRUE,"Manhour Sum"}</definedName>
    <definedName name="ACCELERATED2" localSheetId="0" hidden="1">{#N/A,#N/A,FALSE,"CTC Summary - EOY";#N/A,#N/A,FALSE,"CTC Summary - Wtavg"}</definedName>
    <definedName name="ACCELERATED2" hidden="1">{#N/A,#N/A,FALSE,"CTC Summary - EOY";#N/A,#N/A,FALSE,"CTC Summary - Wtavg"}</definedName>
    <definedName name="ACCELLERATED1X" localSheetId="0" hidden="1">{#N/A,#N/A,FALSE,"CTC Summary - EOY";#N/A,#N/A,FALSE,"CTC Summary - Wtavg"}</definedName>
    <definedName name="ACCELLERATED1X" hidden="1">{#N/A,#N/A,FALSE,"CTC Summary - EOY";#N/A,#N/A,FALSE,"CTC Summary - Wtavg"}</definedName>
    <definedName name="Accrual" localSheetId="0" hidden="1">{#N/A,#N/A,TRUE,"Task Status";#N/A,#N/A,TRUE,"Document Status";#N/A,#N/A,TRUE,"Percent Complete";#N/A,#N/A,TRUE,"Manhour Sum"}</definedName>
    <definedName name="Accrual" hidden="1">{#N/A,#N/A,TRUE,"Task Status";#N/A,#N/A,TRUE,"Document Status";#N/A,#N/A,TRUE,"Percent Complete";#N/A,#N/A,TRUE,"Manhour Sum"}</definedName>
    <definedName name="ads" localSheetId="0" hidden="1">{#N/A,#N/A,FALSE,"Aging Summary";#N/A,#N/A,FALSE,"Ratio Analysis";#N/A,#N/A,FALSE,"Test 120 Day Accts";#N/A,#N/A,FALSE,"Tickmarks"}</definedName>
    <definedName name="ads" hidden="1">{#N/A,#N/A,FALSE,"Aging Summary";#N/A,#N/A,FALSE,"Ratio Analysis";#N/A,#N/A,FALSE,"Test 120 Day Accts";#N/A,#N/A,FALSE,"Tickmarks"}</definedName>
    <definedName name="alpha" localSheetId="0" hidden="1">{#N/A,#N/A,FALSE,"Sum6 (1)"}</definedName>
    <definedName name="alpha" hidden="1">{#N/A,#N/A,FALSE,"Sum6 (1)"}</definedName>
    <definedName name="April" localSheetId="0" hidden="1">{#N/A,#N/A,FALSE,"CTC Summary - EOY";#N/A,#N/A,FALSE,"CTC Summary - Wtavg"}</definedName>
    <definedName name="April" hidden="1">{#N/A,#N/A,FALSE,"CTC Summary - EOY";#N/A,#N/A,FALSE,"CTC Summary - Wtavg"}</definedName>
    <definedName name="April_1" localSheetId="0" hidden="1">{#N/A,#N/A,FALSE,"CTC Summary - EOY";#N/A,#N/A,FALSE,"CTC Summary - Wtavg"}</definedName>
    <definedName name="April_1" hidden="1">{#N/A,#N/A,FALSE,"CTC Summary - EOY";#N/A,#N/A,FALSE,"CTC Summary - Wtavg"}</definedName>
    <definedName name="April_2" localSheetId="0" hidden="1">{#N/A,#N/A,FALSE,"CTC Summary - EOY";#N/A,#N/A,FALSE,"CTC Summary - Wtavg"}</definedName>
    <definedName name="April_2" hidden="1">{#N/A,#N/A,FALSE,"CTC Summary - EOY";#N/A,#N/A,FALSE,"CTC Summary - Wtavg"}</definedName>
    <definedName name="April_3" localSheetId="0" hidden="1">{#N/A,#N/A,FALSE,"CTC Summary - EOY";#N/A,#N/A,FALSE,"CTC Summary - Wtavg"}</definedName>
    <definedName name="April_3" hidden="1">{#N/A,#N/A,FALSE,"CTC Summary - EOY";#N/A,#N/A,FALSE,"CTC Summary - Wtavg"}</definedName>
    <definedName name="arsdf" localSheetId="0" hidden="1">{#N/A,#N/A,FALSE,"Aging Summary";#N/A,#N/A,FALSE,"Ratio Analysis";#N/A,#N/A,FALSE,"Test 120 Day Accts";#N/A,#N/A,FALSE,"Tickmarks"}</definedName>
    <definedName name="arsdf" hidden="1">{#N/A,#N/A,FALSE,"Aging Summary";#N/A,#N/A,FALSE,"Ratio Analysis";#N/A,#N/A,FALSE,"Test 120 Day Accts";#N/A,#N/A,FALSE,"Tickmarks"}</definedName>
    <definedName name="as" localSheetId="0" hidden="1">{#N/A,#N/A,FALSE,"Assumptions";#N/A,#N/A,FALSE,"RRQ inputs and toggles";#N/A,#N/A,FALSE,"Revenue Allocation Results";#N/A,#N/A,FALSE,"Table2";#N/A,#N/A,FALSE,"Distribution Revenue Allocation";#N/A,#N/A,FALSE,"FERC Rev @ PR";#N/A,#N/A,FALSE,"Public Purpose Program Allocate";#N/A,#N/A,FALSE,"CTC";#N/A,#N/A,FALSE,"UCS";#N/A,#N/A,FALSE,"Nuclear Decommissioning";#N/A,#N/A,FALSE,"FTA";#N/A,#N/A,FALSE,"RRB";#N/A,#N/A,FALSE,"Nonallocated Revenues";#N/A,#N/A,FALSE,"MC Revenues-01 sales, 96 MC's"}</definedName>
    <definedName name="as" hidden="1">{#N/A,#N/A,FALSE,"Assumptions";#N/A,#N/A,FALSE,"RRQ inputs and toggles";#N/A,#N/A,FALSE,"Revenue Allocation Results";#N/A,#N/A,FALSE,"Table2";#N/A,#N/A,FALSE,"Distribution Revenue Allocation";#N/A,#N/A,FALSE,"FERC Rev @ PR";#N/A,#N/A,FALSE,"Public Purpose Program Allocate";#N/A,#N/A,FALSE,"CTC";#N/A,#N/A,FALSE,"UCS";#N/A,#N/A,FALSE,"Nuclear Decommissioning";#N/A,#N/A,FALSE,"FTA";#N/A,#N/A,FALSE,"RRB";#N/A,#N/A,FALSE,"Nonallocated Revenues";#N/A,#N/A,FALSE,"MC Revenues-01 sales, 96 MC's"}</definedName>
    <definedName name="asda" localSheetId="0" hidden="1">{#N/A,#N/A,FALSE,"Inputs And Assumptions";#N/A,#N/A,FALSE,"Revenue Allocation";#N/A,#N/A,FALSE,"RSP Surch Allocations";#N/A,#N/A,FALSE,"Generation Calculations";#N/A,#N/A,FALSE,"Test Year 2001 Sales and Revs."}</definedName>
    <definedName name="asda" hidden="1">{#N/A,#N/A,FALSE,"Inputs And Assumptions";#N/A,#N/A,FALSE,"Revenue Allocation";#N/A,#N/A,FALSE,"RSP Surch Allocations";#N/A,#N/A,FALSE,"Generation Calculations";#N/A,#N/A,FALSE,"Test Year 2001 Sales and Revs."}</definedName>
    <definedName name="AsSoldExcRev" localSheetId="0" hidden="1">{#N/A,#N/A,FALSE,"Sum6 (1)"}</definedName>
    <definedName name="AsSoldExcRev" hidden="1">{#N/A,#N/A,FALSE,"Sum6 (1)"}</definedName>
    <definedName name="August" localSheetId="0" hidden="1">{#N/A,#N/A,FALSE,"CTC Summary - EOY";#N/A,#N/A,FALSE,"CTC Summary - Wtavg"}</definedName>
    <definedName name="August" hidden="1">{#N/A,#N/A,FALSE,"CTC Summary - EOY";#N/A,#N/A,FALSE,"CTC Summary - Wtavg"}</definedName>
    <definedName name="August_1" localSheetId="0" hidden="1">{#N/A,#N/A,FALSE,"CTC Summary - EOY";#N/A,#N/A,FALSE,"CTC Summary - Wtavg"}</definedName>
    <definedName name="August_1" hidden="1">{#N/A,#N/A,FALSE,"CTC Summary - EOY";#N/A,#N/A,FALSE,"CTC Summary - Wtavg"}</definedName>
    <definedName name="August_2" localSheetId="0" hidden="1">{#N/A,#N/A,FALSE,"CTC Summary - EOY";#N/A,#N/A,FALSE,"CTC Summary - Wtavg"}</definedName>
    <definedName name="August_2" hidden="1">{#N/A,#N/A,FALSE,"CTC Summary - EOY";#N/A,#N/A,FALSE,"CTC Summary - Wtavg"}</definedName>
    <definedName name="August_3" localSheetId="0" hidden="1">{#N/A,#N/A,FALSE,"CTC Summary - EOY";#N/A,#N/A,FALSE,"CTC Summary - Wtavg"}</definedName>
    <definedName name="August_3" hidden="1">{#N/A,#N/A,FALSE,"CTC Summary - EOY";#N/A,#N/A,FALSE,"CTC Summary - Wtavg"}</definedName>
    <definedName name="b" localSheetId="0" hidden="1">{#N/A,#N/A,FALSE,"CTC Summary - EOY";#N/A,#N/A,FALSE,"CTC Summary - Wtavg"}</definedName>
    <definedName name="b" hidden="1">{#N/A,#N/A,FALSE,"CTC Summary - EOY";#N/A,#N/A,FALSE,"CTC Summary - Wtavg"}</definedName>
    <definedName name="b_1" localSheetId="0" hidden="1">{#N/A,#N/A,FALSE,"CTC Summary - EOY";#N/A,#N/A,FALSE,"CTC Summary - Wtavg"}</definedName>
    <definedName name="b_1" hidden="1">{#N/A,#N/A,FALSE,"CTC Summary - EOY";#N/A,#N/A,FALSE,"CTC Summary - Wtavg"}</definedName>
    <definedName name="b_2" localSheetId="0" hidden="1">{#N/A,#N/A,FALSE,"CTC Summary - EOY";#N/A,#N/A,FALSE,"CTC Summary - Wtavg"}</definedName>
    <definedName name="b_2" hidden="1">{#N/A,#N/A,FALSE,"CTC Summary - EOY";#N/A,#N/A,FALSE,"CTC Summary - Wtavg"}</definedName>
    <definedName name="b_3" localSheetId="0" hidden="1">{#N/A,#N/A,FALSE,"CTC Summary - EOY";#N/A,#N/A,FALSE,"CTC Summary - Wtavg"}</definedName>
    <definedName name="b_3" hidden="1">{#N/A,#N/A,FALSE,"CTC Summary - EOY";#N/A,#N/A,FALSE,"CTC Summary - Wtavg"}</definedName>
    <definedName name="bc" localSheetId="0" hidden="1">#REF!</definedName>
    <definedName name="bc" hidden="1">#REF!</definedName>
    <definedName name="Bruce" localSheetId="0" hidden="1">{#N/A,#N/A,FALSE,"Inputs And Assumptions";#N/A,#N/A,FALSE,"Revenue Allocation";#N/A,#N/A,FALSE,"RSP Surch Allocations";#N/A,#N/A,FALSE,"Generation Calculations";#N/A,#N/A,FALSE,"Test Year 2001 Sales and Revs."}</definedName>
    <definedName name="Bruce" hidden="1">{#N/A,#N/A,FALSE,"Inputs And Assumptions";#N/A,#N/A,FALSE,"Revenue Allocation";#N/A,#N/A,FALSE,"RSP Surch Allocations";#N/A,#N/A,FALSE,"Generation Calculations";#N/A,#N/A,FALSE,"Test Year 2001 Sales and Revs."}</definedName>
    <definedName name="CCC" localSheetId="0" hidden="1">{#N/A,#N/A,FALSE,"Sum6 (1)"}</definedName>
    <definedName name="CCC" hidden="1">{#N/A,#N/A,FALSE,"Sum6 (1)"}</definedName>
    <definedName name="CTIT" localSheetId="0" hidden="1">{"PI_Data",#N/A,TRUE,"P&amp;I Data"}</definedName>
    <definedName name="CTIT" hidden="1">{"PI_Data",#N/A,TRUE,"P&amp;I Data"}</definedName>
    <definedName name="d" localSheetId="0" hidden="1">{#N/A,#N/A,FALSE,"CTC Summary - EOY";#N/A,#N/A,FALSE,"CTC Summary - Wtavg"}</definedName>
    <definedName name="d" hidden="1">{#N/A,#N/A,FALSE,"CTC Summary - EOY";#N/A,#N/A,FALSE,"CTC Summary - Wtavg"}</definedName>
    <definedName name="d_1" localSheetId="0" hidden="1">{#N/A,#N/A,FALSE,"CTC Summary - EOY";#N/A,#N/A,FALSE,"CTC Summary - Wtavg"}</definedName>
    <definedName name="d_1" hidden="1">{#N/A,#N/A,FALSE,"CTC Summary - EOY";#N/A,#N/A,FALSE,"CTC Summary - Wtavg"}</definedName>
    <definedName name="d_2" localSheetId="0" hidden="1">{#N/A,#N/A,FALSE,"CTC Summary - EOY";#N/A,#N/A,FALSE,"CTC Summary - Wtavg"}</definedName>
    <definedName name="d_2" hidden="1">{#N/A,#N/A,FALSE,"CTC Summary - EOY";#N/A,#N/A,FALSE,"CTC Summary - Wtavg"}</definedName>
    <definedName name="d_3" localSheetId="0" hidden="1">{#N/A,#N/A,FALSE,"CTC Summary - EOY";#N/A,#N/A,FALSE,"CTC Summary - Wtavg"}</definedName>
    <definedName name="d_3" hidden="1">{#N/A,#N/A,FALSE,"CTC Summary - EOY";#N/A,#N/A,FALSE,"CTC Summary - Wtavg"}</definedName>
    <definedName name="dfd" hidden="1">40665.3713194444</definedName>
    <definedName name="dyfhn" localSheetId="0" hidden="1">{#N/A,#N/A,FALSE,"Aging Summary";#N/A,#N/A,FALSE,"Ratio Analysis";#N/A,#N/A,FALSE,"Test 120 Day Accts";#N/A,#N/A,FALSE,"Tickmarks"}</definedName>
    <definedName name="dyfhn" hidden="1">{#N/A,#N/A,FALSE,"Aging Summary";#N/A,#N/A,FALSE,"Ratio Analysis";#N/A,#N/A,FALSE,"Test 120 Day Accts";#N/A,#N/A,FALSE,"Tickmarks"}</definedName>
    <definedName name="e" localSheetId="0" hidden="1">{#N/A,#N/A,FALSE,"CTC Summary - EOY";#N/A,#N/A,FALSE,"CTC Summary - Wtavg"}</definedName>
    <definedName name="e" hidden="1">{#N/A,#N/A,FALSE,"CTC Summary - EOY";#N/A,#N/A,FALSE,"CTC Summary - Wtavg"}</definedName>
    <definedName name="e_1" localSheetId="0" hidden="1">{#N/A,#N/A,FALSE,"CTC Summary - EOY";#N/A,#N/A,FALSE,"CTC Summary - Wtavg"}</definedName>
    <definedName name="e_1" hidden="1">{#N/A,#N/A,FALSE,"CTC Summary - EOY";#N/A,#N/A,FALSE,"CTC Summary - Wtavg"}</definedName>
    <definedName name="e_2" localSheetId="0" hidden="1">{#N/A,#N/A,FALSE,"CTC Summary - EOY";#N/A,#N/A,FALSE,"CTC Summary - Wtavg"}</definedName>
    <definedName name="e_2" hidden="1">{#N/A,#N/A,FALSE,"CTC Summary - EOY";#N/A,#N/A,FALSE,"CTC Summary - Wtavg"}</definedName>
    <definedName name="e_3" localSheetId="0" hidden="1">{#N/A,#N/A,FALSE,"CTC Summary - EOY";#N/A,#N/A,FALSE,"CTC Summary - Wtavg"}</definedName>
    <definedName name="e_3" hidden="1">{#N/A,#N/A,FALSE,"CTC Summary - EOY";#N/A,#N/A,FALSE,"CTC Summary - Wtavg"}</definedName>
    <definedName name="ee" localSheetId="0" hidden="1">{"PI_Data",#N/A,TRUE,"P&amp;I Data"}</definedName>
    <definedName name="ee" hidden="1">{"PI_Data",#N/A,TRUE,"P&amp;I Data"}</definedName>
    <definedName name="Electrical" localSheetId="0" hidden="1">{#N/A,#N/A,TRUE,"Task Status";#N/A,#N/A,TRUE,"Document Status";#N/A,#N/A,TRUE,"Percent Complete";#N/A,#N/A,TRUE,"Manhour Sum"}</definedName>
    <definedName name="Electrical" hidden="1">{#N/A,#N/A,TRUE,"Task Status";#N/A,#N/A,TRUE,"Document Status";#N/A,#N/A,TRUE,"Percent Complete";#N/A,#N/A,TRUE,"Manhour Sum"}</definedName>
    <definedName name="EPMWorkbookOptions_10" hidden="1">"IYnnk0x/xSEiQ|z8iiCXIzs7O/9cJ8f8eK/f0|M3x61cnX9vI3bt3//7|/v7tjdz/u/IzXRy/FnsqDUPXjFOJx0|/8/91Vv3GiLJniPL7vzz5/b/7I7J4vHL24uVX/5/33L9RisDa/f4/yu11mt2q1YCiJ8qevfn6wcynD3Z3Dg4e3F7P33uPYCbLH04ePtx/uD2bTO5t79/fPdienD/ItrNPZ/cmD|/d39s7n/2/IJgREoaM|vz08|Pn|sX/x3"</definedName>
    <definedName name="EPMWorkbookOptions_11" hidden="1">"n1myTL06|||OL3|f13f|SqdZrdqtWABD/76sUJUfj4a8swTcenn9679x4Zif33EOL/j2QkDBV73tqz4x|xqt/sVq0GWPXlqy|fnb05Ieqevvr67PreafD7//9jV5|SIcuefPf0|cmXP|JZv9mtWg3w7KuXb06|ekXkPfn6XtL7s|yn78Gy/x9xkzxCSsLmq9f/n/fjvzFaPD/5/zop/t8jsW/Ovjj9IYrqg///iSooGFqVvZ3dB2NO0/x/nU|/U"</definedName>
    <definedName name="EPMWorkbookOptions_12" hidden="1">"Zp8|iOadGmy8yM|6fPJ/R/RJKJPdvf|v06Q//cYvS9Oj19/9er09Q/R8B28h|H7/0hYZagoTtnL01dnXz49|/|8a/bNUONHaff3bBRgE2/0|O7xalUW06wlOPbz4FPTnKBVyyUhTp89zdqMP/Y/fFN1B//4VX5e5838y|WXq3x5dJ6VTf74bvghtzsp86wG0C|Xr7PL3LTsfsxtv1vVbydV9ZaEtGUymtb9L8L2VzOdtcdnzU9mdZFNyvyLvL5w"</definedName>
    <definedName name="EPMWorkbookOptions_13" hidden="1">"EHqf/8aJA/vlSqjx/wB5z7V2m10AAA=="</definedName>
    <definedName name="EPMWorkbookOptions_14" hidden="1">"xalUW06wlOPbz4FPTnKBVyyUhTp89zdqMP/Y/fFN1B//4VX5e5838y|WXq3x5dJ6VTf74bvghtzsp86wG0C|Xr7PL3LTsfsxtv1vVbydV9ZY0VstkNK37X4Ttr2Y6a4/Pmp/M6iKblPkXeX3hIPQ|/40TB/bLlVDj/wES2Pnf7ngAAA=="</definedName>
    <definedName name="EPMWorkbookOptions_7" hidden="1">"|IuidfPyh9f/X/6f//1L9HSFk8|Or10/|vs|k3RovnJ/9fJ8X/eyT2zdkXpz9EUX3w/z9RBQVDo7K3s/NgzNnx/6/z6TdJk91Pxzs/b5fGowS5/yMmiTDJj2jSp8nu/|fzrv/vsXhfnB6//urV6esfotU7|P|f1TNUFI/s5emrsy|fnv1/3i/7Zqjx|7z5/7yv/g2K6y0aBdjEGz2|e7xalcU0awmO/Tz41DQnaNVySYjTZ0|zNuOP/Q/fVN3BP"</definedName>
    <definedName name="EPMWorkbookOptions_8" hidden="1">"36Vn9d5M/9y|eUqXx6dZ2WTP74bfsjtTso8qwH0y|Xr7DI3Lbsfc9vvVvXbSVW9JSFtmYymdf|LsP3VTGft8Vnzk1ldZJMy/yKvLxyE3ue/ceLAfrkSavw/fw2RD6k0AAA="</definedName>
    <definedName name="EPMWorkbookOptions_9" hidden="1">"JMTps6dZm/HH/odvqu7gH7/Kz|u8mX|5/HKVL4/Os7LJH98NP|R2J2We1QD65fJ1dpmblt2Pue13q/rtpKreksZqmYymdf|LsP3VTGft8Vnzk1ldZJMy/yKvLxyE3ue/ceLAfrkSavw/KQ2mP6dFAAA="</definedName>
    <definedName name="EV__LOCKEDCVW__CONSOLIDATION" hidden="1">"P_NET_INCOME,ACTUAL,TOTPC,LEGALENTITY,F_CLO,TOTFA,LC,NON_INTERCO,NON_PC_INTERCO,WEC_CONSOL,2011.Jun,Periodic,"</definedName>
    <definedName name="EV__USERCHANGEOPTIONS__" hidden="1">1</definedName>
    <definedName name="FERC" localSheetId="0" hidden="1">{#N/A,#N/A,FALSE,"CTC Summary - EOY";#N/A,#N/A,FALSE,"CTC Summary - Wtavg"}</definedName>
    <definedName name="FERC" hidden="1">{#N/A,#N/A,FALSE,"CTC Summary - EOY";#N/A,#N/A,FALSE,"CTC Summary - Wtavg"}</definedName>
    <definedName name="Fill_old" localSheetId="0" hidden="1">#REF!</definedName>
    <definedName name="Fill_old" hidden="1">#REF!</definedName>
    <definedName name="GG" localSheetId="0" hidden="1">{#N/A,#N/A,FALSE,"Aging Summary";#N/A,#N/A,FALSE,"Ratio Analysis";#N/A,#N/A,FALSE,"Test 120 Day Accts";#N/A,#N/A,FALSE,"Tickmarks"}</definedName>
    <definedName name="GG" hidden="1">{#N/A,#N/A,FALSE,"Aging Summary";#N/A,#N/A,FALSE,"Ratio Analysis";#N/A,#N/A,FALSE,"Test 120 Day Accts";#N/A,#N/A,FALSE,"Tickmarks"}</definedName>
    <definedName name="gggg" localSheetId="0" hidden="1">{#N/A,#N/A,TRUE,"Title Page";#N/A,#N/A,TRUE,"Table of Contents";#N/A,#N/A,TRUE,"Guidelines 1";#N/A,#N/A,TRUE,"Guidelines 2";#N/A,#N/A,TRUE,"SAP Help";#N/A,#N/A,TRUE,"PCC Activity Types (GSM)";#N/A,#N/A,TRUE,"PCC Activity Types (non-GSM)";#N/A,#N/A,TRUE,"Bus Areas, MWC's, &amp; Plan Orders";#N/A,#N/A,TRUE,"Receiver Cost Centers";#N/A,#N/A,TRUE,"Responsible Cost Centers";#N/A,#N/A,TRUE,"FERC Regulatory Accounts";#N/A,#N/A,TRUE,"Counties"}</definedName>
    <definedName name="gggg" hidden="1">{#N/A,#N/A,TRUE,"Title Page";#N/A,#N/A,TRUE,"Table of Contents";#N/A,#N/A,TRUE,"Guidelines 1";#N/A,#N/A,TRUE,"Guidelines 2";#N/A,#N/A,TRUE,"SAP Help";#N/A,#N/A,TRUE,"PCC Activity Types (GSM)";#N/A,#N/A,TRUE,"PCC Activity Types (non-GSM)";#N/A,#N/A,TRUE,"Bus Areas, MWC's, &amp; Plan Orders";#N/A,#N/A,TRUE,"Receiver Cost Centers";#N/A,#N/A,TRUE,"Responsible Cost Centers";#N/A,#N/A,TRUE,"FERC Regulatory Accounts";#N/A,#N/A,TRUE,"Counties"}</definedName>
    <definedName name="ggggb" localSheetId="0" hidden="1">{#N/A,#N/A,TRUE,"Title Page";#N/A,#N/A,TRUE,"Table of Contents";#N/A,#N/A,TRUE,"Guidelines 1";#N/A,#N/A,TRUE,"Guidelines 2";#N/A,#N/A,TRUE,"SAP Help";#N/A,#N/A,TRUE,"PCC Activity Types (GSM)";#N/A,#N/A,TRUE,"PCC Activity Types (non-GSM)";#N/A,#N/A,TRUE,"Bus Areas, MWC's, &amp; Plan Orders";#N/A,#N/A,TRUE,"Receiver Cost Centers";#N/A,#N/A,TRUE,"Responsible Cost Centers";#N/A,#N/A,TRUE,"FERC Regulatory Accounts";#N/A,#N/A,TRUE,"Counties"}</definedName>
    <definedName name="ggggb" hidden="1">{#N/A,#N/A,TRUE,"Title Page";#N/A,#N/A,TRUE,"Table of Contents";#N/A,#N/A,TRUE,"Guidelines 1";#N/A,#N/A,TRUE,"Guidelines 2";#N/A,#N/A,TRUE,"SAP Help";#N/A,#N/A,TRUE,"PCC Activity Types (GSM)";#N/A,#N/A,TRUE,"PCC Activity Types (non-GSM)";#N/A,#N/A,TRUE,"Bus Areas, MWC's, &amp; Plan Orders";#N/A,#N/A,TRUE,"Receiver Cost Centers";#N/A,#N/A,TRUE,"Responsible Cost Centers";#N/A,#N/A,TRUE,"FERC Regulatory Accounts";#N/A,#N/A,TRUE,"Counties"}</definedName>
    <definedName name="gonogo" localSheetId="0" hidden="1">{#N/A,#N/A,FALSE,"F. Tax Analysis";#N/A,#N/A,FALSE,"G. Bond Analysis";#N/A,#N/A,FALSE,"H. Insurance Analysis"}</definedName>
    <definedName name="gonogo" hidden="1">{#N/A,#N/A,FALSE,"F. Tax Analysis";#N/A,#N/A,FALSE,"G. Bond Analysis";#N/A,#N/A,FALSE,"H. Insurance Analysis"}</definedName>
    <definedName name="huh" localSheetId="0" hidden="1">{#N/A,#N/A,TRUE,"Title Page";#N/A,#N/A,TRUE,"Table of Contents";#N/A,#N/A,TRUE,"Guidelines 1";#N/A,#N/A,TRUE,"Guidelines 2";#N/A,#N/A,TRUE,"SAP Help";#N/A,#N/A,TRUE,"PCC Activity Types (GSM)";#N/A,#N/A,TRUE,"PCC Activity Types (non-GSM)";#N/A,#N/A,TRUE,"Bus Areas, MWC's, &amp; Plan Orders";#N/A,#N/A,TRUE,"Receiver Cost Centers";#N/A,#N/A,TRUE,"Responsible Cost Centers";#N/A,#N/A,TRUE,"FERC Regulatory Accounts";#N/A,#N/A,TRUE,"Counties";#N/A,#N/A,TRUE,"Cost Elements";#N/A,#N/A,TRUE,"Asset Classifications";#N/A,#N/A,TRUE,"GSM Common";#N/A,#N/A,TRUE,"Burney";#N/A,#N/A,TRUE,"Central Coast";#N/A,#N/A,TRUE,"De Anza";#N/A,#N/A,TRUE,"Diablo";#N/A,#N/A,TRUE,"East Bay";#N/A,#N/A,TRUE,"Fresno";#N/A,#N/A,TRUE,"Hinkley";#N/A,#N/A,TRUE,"Kern";#N/A,#N/A,TRUE,"Kettleman";#N/A,#N/A,TRUE,"Los Medanos";#N/A,#N/A,TRUE,"McDonald Island";#N/A,#N/A,TRUE,"Meridian-Orland";#N/A,#N/A,TRUE,"Milpitas-Hollister";#N/A,#N/A,TRUE,"Mission";#N/A,#N/A,TRUE,"North Bay";#N/A,#N/A,TRUE,"North Coast";#N/A,#N/A,TRUE,"North Valley";#N/A,#N/A,TRUE,"Peninsula";#N/A,#N/A,TRUE,"Rio Vista";#N/A,#N/A,TRUE,"Sacramento";#N/A,#N/A,TRUE,"San Francisco";#N/A,#N/A,TRUE,"San Jose";#N/A,#N/A,TRUE,"Sierra";#N/A,#N/A,TRUE,"Stockton";#N/A,#N/A,TRUE,"Topock";#N/A,#N/A,TRUE,"Tracy";#N/A,#N/A,TRUE,"Willows";#N/A,#N/A,TRUE,"Yosemite";#N/A,#N/A,TRUE,"Non-GSM"}</definedName>
    <definedName name="huh" hidden="1">{#N/A,#N/A,TRUE,"Title Page";#N/A,#N/A,TRUE,"Table of Contents";#N/A,#N/A,TRUE,"Guidelines 1";#N/A,#N/A,TRUE,"Guidelines 2";#N/A,#N/A,TRUE,"SAP Help";#N/A,#N/A,TRUE,"PCC Activity Types (GSM)";#N/A,#N/A,TRUE,"PCC Activity Types (non-GSM)";#N/A,#N/A,TRUE,"Bus Areas, MWC's, &amp; Plan Orders";#N/A,#N/A,TRUE,"Receiver Cost Centers";#N/A,#N/A,TRUE,"Responsible Cost Centers";#N/A,#N/A,TRUE,"FERC Regulatory Accounts";#N/A,#N/A,TRUE,"Counties";#N/A,#N/A,TRUE,"Cost Elements";#N/A,#N/A,TRUE,"Asset Classifications";#N/A,#N/A,TRUE,"GSM Common";#N/A,#N/A,TRUE,"Burney";#N/A,#N/A,TRUE,"Central Coast";#N/A,#N/A,TRUE,"De Anza";#N/A,#N/A,TRUE,"Diablo";#N/A,#N/A,TRUE,"East Bay";#N/A,#N/A,TRUE,"Fresno";#N/A,#N/A,TRUE,"Hinkley";#N/A,#N/A,TRUE,"Kern";#N/A,#N/A,TRUE,"Kettleman";#N/A,#N/A,TRUE,"Los Medanos";#N/A,#N/A,TRUE,"McDonald Island";#N/A,#N/A,TRUE,"Meridian-Orland";#N/A,#N/A,TRUE,"Milpitas-Hollister";#N/A,#N/A,TRUE,"Mission";#N/A,#N/A,TRUE,"North Bay";#N/A,#N/A,TRUE,"North Coast";#N/A,#N/A,TRUE,"North Valley";#N/A,#N/A,TRUE,"Peninsula";#N/A,#N/A,TRUE,"Rio Vista";#N/A,#N/A,TRUE,"Sacramento";#N/A,#N/A,TRUE,"San Francisco";#N/A,#N/A,TRUE,"San Jose";#N/A,#N/A,TRUE,"Sierra";#N/A,#N/A,TRUE,"Stockton";#N/A,#N/A,TRUE,"Topock";#N/A,#N/A,TRUE,"Tracy";#N/A,#N/A,TRUE,"Willows";#N/A,#N/A,TRUE,"Yosemite";#N/A,#N/A,TRUE,"Non-GSM"}</definedName>
    <definedName name="IQ_BALANCE_GOODS_APR_FC_UNUSED_UNUSED_UNUSED" hidden="1">"c8353"</definedName>
    <definedName name="IQ_BALANCE_GOODS_APR_UNUSED_UNUSED_UNUSED" hidden="1">"c7473"</definedName>
    <definedName name="IQ_BALANCE_GOODS_FC_UNUSED_UNUSED_UNUSED" hidden="1">"c7693"</definedName>
    <definedName name="IQ_BALANCE_GOODS_POP_FC_UNUSED_UNUSED_UNUSED" hidden="1">"c7913"</definedName>
    <definedName name="IQ_BALANCE_GOODS_POP_UNUSED_UNUSED_UNUSED" hidden="1">"c7033"</definedName>
    <definedName name="IQ_BALANCE_GOODS_UNUSED_UNUSED_UNUSED" hidden="1">"c6813"</definedName>
    <definedName name="IQ_BALANCE_GOODS_YOY_FC_UNUSED_UNUSED_UNUSED" hidden="1">"c8133"</definedName>
    <definedName name="IQ_BALANCE_GOODS_YOY_UNUSED_UNUSED_UNUSED" hidden="1">"c7253"</definedName>
    <definedName name="IQ_BALANCE_SERV_APR_FC_UNUSED_UNUSED_UNUSED" hidden="1">"c8355"</definedName>
    <definedName name="IQ_BALANCE_SERV_APR_UNUSED_UNUSED_UNUSED" hidden="1">"c7475"</definedName>
    <definedName name="IQ_BALANCE_SERV_FC_UNUSED_UNUSED_UNUSED" hidden="1">"c7695"</definedName>
    <definedName name="IQ_BALANCE_SERV_POP_FC_UNUSED_UNUSED_UNUSED" hidden="1">"c7915"</definedName>
    <definedName name="IQ_BALANCE_SERV_POP_UNUSED_UNUSED_UNUSED" hidden="1">"c7035"</definedName>
    <definedName name="IQ_BALANCE_SERV_UNUSED_UNUSED_UNUSED" hidden="1">"c6815"</definedName>
    <definedName name="IQ_BALANCE_SERV_YOY_FC_UNUSED_UNUSED_UNUSED" hidden="1">"c8135"</definedName>
    <definedName name="IQ_BALANCE_SERV_YOY_UNUSED_UNUSED_UNUSED" hidden="1">"c7255"</definedName>
    <definedName name="IQ_BALANCE_TRADE_APR_FC_UNUSED_UNUSED_UNUSED" hidden="1">"c8357"</definedName>
    <definedName name="IQ_BALANCE_TRADE_APR_UNUSED_UNUSED_UNUSED" hidden="1">"c7477"</definedName>
    <definedName name="IQ_BALANCE_TRADE_FC_UNUSED_UNUSED_UNUSED" hidden="1">"c7697"</definedName>
    <definedName name="IQ_BALANCE_TRADE_POP_FC_UNUSED_UNUSED_UNUSED" hidden="1">"c7917"</definedName>
    <definedName name="IQ_BALANCE_TRADE_POP_UNUSED_UNUSED_UNUSED" hidden="1">"c7037"</definedName>
    <definedName name="IQ_BALANCE_TRADE_UNUSED_UNUSED_UNUSED" hidden="1">"c6817"</definedName>
    <definedName name="IQ_BALANCE_TRADE_YOY_FC_UNUSED_UNUSED_UNUSED" hidden="1">"c8137"</definedName>
    <definedName name="IQ_BALANCE_TRADE_YOY_UNUSED_UNUSED_UNUSED" hidden="1">"c7257"</definedName>
    <definedName name="IQ_BUDGET_BALANCE_APR_FC_UNUSED_UNUSED_UNUSED" hidden="1">"c8359"</definedName>
    <definedName name="IQ_BUDGET_BALANCE_APR_UNUSED_UNUSED_UNUSED" hidden="1">"c7479"</definedName>
    <definedName name="IQ_BUDGET_BALANCE_FC_UNUSED_UNUSED_UNUSED" hidden="1">"c7699"</definedName>
    <definedName name="IQ_BUDGET_BALANCE_POP_FC_UNUSED_UNUSED_UNUSED" hidden="1">"c7919"</definedName>
    <definedName name="IQ_BUDGET_BALANCE_POP_UNUSED_UNUSED_UNUSED" hidden="1">"c7039"</definedName>
    <definedName name="IQ_BUDGET_BALANCE_UNUSED_UNUSED_UNUSED" hidden="1">"c6819"</definedName>
    <definedName name="IQ_BUDGET_BALANCE_YOY_FC_UNUSED_UNUSED_UNUSED" hidden="1">"c8139"</definedName>
    <definedName name="IQ_BUDGET_BALANCE_YOY_UNUSED_UNUSED_UNUSED" hidden="1">"c7259"</definedName>
    <definedName name="IQ_BUDGET_RECEIPTS_APR_FC_UNUSED_UNUSED_UNUSED" hidden="1">"c8361"</definedName>
    <definedName name="IQ_BUDGET_RECEIPTS_APR_UNUSED_UNUSED_UNUSED" hidden="1">"c7481"</definedName>
    <definedName name="IQ_BUDGET_RECEIPTS_FC_UNUSED_UNUSED_UNUSED" hidden="1">"c7701"</definedName>
    <definedName name="IQ_BUDGET_RECEIPTS_POP_FC_UNUSED_UNUSED_UNUSED" hidden="1">"c7921"</definedName>
    <definedName name="IQ_BUDGET_RECEIPTS_POP_UNUSED_UNUSED_UNUSED" hidden="1">"c7041"</definedName>
    <definedName name="IQ_BUDGET_RECEIPTS_UNUSED_UNUSED_UNUSED" hidden="1">"c6821"</definedName>
    <definedName name="IQ_BUDGET_RECEIPTS_YOY_FC_UNUSED_UNUSED_UNUSED" hidden="1">"c8141"</definedName>
    <definedName name="IQ_BUDGET_RECEIPTS_YOY_UNUSED_UNUSED_UNUSED" hidden="1">"c7261"</definedName>
    <definedName name="IQ_CHANGE_INVENT_REAL_APR_FC_UNUSED_UNUSED_UNUSED" hidden="1">"c8500"</definedName>
    <definedName name="IQ_CHANGE_INVENT_REAL_APR_UNUSED_UNUSED_UNUSED" hidden="1">"c7620"</definedName>
    <definedName name="IQ_CHANGE_INVENT_REAL_FC_UNUSED_UNUSED_UNUSED" hidden="1">"c7840"</definedName>
    <definedName name="IQ_CHANGE_INVENT_REAL_POP_FC_UNUSED_UNUSED_UNUSED" hidden="1">"c8060"</definedName>
    <definedName name="IQ_CHANGE_INVENT_REAL_POP_UNUSED_UNUSED_UNUSED" hidden="1">"c7180"</definedName>
    <definedName name="IQ_CHANGE_INVENT_REAL_UNUSED_UNUSED_UNUSED" hidden="1">"c6960"</definedName>
    <definedName name="IQ_CHANGE_INVENT_REAL_YOY_FC_UNUSED_UNUSED_UNUSED" hidden="1">"c8280"</definedName>
    <definedName name="IQ_CHANGE_INVENT_REAL_YOY_UNUSED_UNUSED_UNUSED" hidden="1">"c7400"</definedName>
    <definedName name="IQ_CORP_GOODS_PRICE_INDEX_APR_FC_UNUSED_UNUSED_UNUSED" hidden="1">"c8381"</definedName>
    <definedName name="IQ_CORP_GOODS_PRICE_INDEX_APR_UNUSED_UNUSED_UNUSED" hidden="1">"c7501"</definedName>
    <definedName name="IQ_CORP_GOODS_PRICE_INDEX_FC_UNUSED_UNUSED_UNUSED" hidden="1">"c7721"</definedName>
    <definedName name="IQ_CORP_GOODS_PRICE_INDEX_POP_FC_UNUSED_UNUSED_UNUSED" hidden="1">"c7941"</definedName>
    <definedName name="IQ_CORP_GOODS_PRICE_INDEX_POP_UNUSED_UNUSED_UNUSED" hidden="1">"c7061"</definedName>
    <definedName name="IQ_CORP_GOODS_PRICE_INDEX_UNUSED_UNUSED_UNUSED" hidden="1">"c6841"</definedName>
    <definedName name="IQ_CORP_GOODS_PRICE_INDEX_YOY_FC_UNUSED_UNUSED_UNUSED" hidden="1">"c8161"</definedName>
    <definedName name="IQ_CORP_GOODS_PRICE_INDEX_YOY_UNUSED_UNUSED_UNUSED" hidden="1">"c7281"</definedName>
    <definedName name="IQ_CURR_ACCT_BALANCE_APR_FC_UNUSED_UNUSED_UNUSED" hidden="1">"c8387"</definedName>
    <definedName name="IQ_CURR_ACCT_BALANCE_APR_UNUSED_UNUSED_UNUSED" hidden="1">"c7507"</definedName>
    <definedName name="IQ_CURR_ACCT_BALANCE_FC_UNUSED_UNUSED_UNUSED" hidden="1">"c7727"</definedName>
    <definedName name="IQ_CURR_ACCT_BALANCE_POP_FC_UNUSED_UNUSED_UNUSED" hidden="1">"c7947"</definedName>
    <definedName name="IQ_CURR_ACCT_BALANCE_POP_UNUSED_UNUSED_UNUSED" hidden="1">"c7067"</definedName>
    <definedName name="IQ_CURR_ACCT_BALANCE_UNUSED_UNUSED_UNUSED" hidden="1">"c6847"</definedName>
    <definedName name="IQ_CURR_ACCT_BALANCE_YOY_FC_UNUSED_UNUSED_UNUSED" hidden="1">"c8167"</definedName>
    <definedName name="IQ_CURR_ACCT_BALANCE_YOY_UNUSED_UNUSED_UNUSED" hidden="1">"c7287"</definedName>
    <definedName name="IQ_ECO_METRIC_6825_UNUSED_UNUSED_UNUSED" hidden="1">"c6825"</definedName>
    <definedName name="IQ_ECO_METRIC_6839_UNUSED_UNUSED_UNUSED" hidden="1">"c6839"</definedName>
    <definedName name="IQ_ECO_METRIC_6896_UNUSED_UNUSED_UNUSED" hidden="1">"c6896"</definedName>
    <definedName name="IQ_ECO_METRIC_6897_UNUSED_UNUSED_UNUSED" hidden="1">"c6897"</definedName>
    <definedName name="IQ_ECO_METRIC_6988_UNUSED_UNUSED_UNUSED" hidden="1">"c6988"</definedName>
    <definedName name="IQ_ECO_METRIC_7045_UNUSED_UNUSED_UNUSED" hidden="1">"c7045"</definedName>
    <definedName name="IQ_ECO_METRIC_7059_UNUSED_UNUSED_UNUSED" hidden="1">"c7059"</definedName>
    <definedName name="IQ_ECO_METRIC_7116_UNUSED_UNUSED_UNUSED" hidden="1">"c7116"</definedName>
    <definedName name="IQ_ECO_METRIC_7117_UNUSED_UNUSED_UNUSED" hidden="1">"c7117"</definedName>
    <definedName name="IQ_ECO_METRIC_7208_UNUSED_UNUSED_UNUSED" hidden="1">"c7208"</definedName>
    <definedName name="IQ_ECO_METRIC_7265_UNUSED_UNUSED_UNUSED" hidden="1">"c7265"</definedName>
    <definedName name="IQ_ECO_METRIC_7279_UNUSED_UNUSED_UNUSED" hidden="1">"c7279"</definedName>
    <definedName name="IQ_ECO_METRIC_7336_UNUSED_UNUSED_UNUSED" hidden="1">"c7336"</definedName>
    <definedName name="IQ_ECO_METRIC_7337_UNUSED_UNUSED_UNUSED" hidden="1">"c7337"</definedName>
    <definedName name="IQ_ECO_METRIC_7428_UNUSED_UNUSED_UNUSED" hidden="1">"c7428"</definedName>
    <definedName name="IQ_ECO_METRIC_7556_UNUSED_UNUSED_UNUSED" hidden="1">"c7556"</definedName>
    <definedName name="IQ_ECO_METRIC_7557_UNUSED_UNUSED_UNUSED" hidden="1">"c7557"</definedName>
    <definedName name="IQ_ECO_METRIC_7648_UNUSED_UNUSED_UNUSED" hidden="1">"c7648"</definedName>
    <definedName name="IQ_ECO_METRIC_7705_UNUSED_UNUSED_UNUSED" hidden="1">"c7705"</definedName>
    <definedName name="IQ_ECO_METRIC_7719_UNUSED_UNUSED_UNUSED" hidden="1">"c7719"</definedName>
    <definedName name="IQ_ECO_METRIC_7776_UNUSED_UNUSED_UNUSED" hidden="1">"c7776"</definedName>
    <definedName name="IQ_ECO_METRIC_7777_UNUSED_UNUSED_UNUSED" hidden="1">"c7777"</definedName>
    <definedName name="IQ_ECO_METRIC_7868_UNUSED_UNUSED_UNUSED" hidden="1">"c7868"</definedName>
    <definedName name="IQ_ECO_METRIC_7925_UNUSED_UNUSED_UNUSED" hidden="1">"c7925"</definedName>
    <definedName name="IQ_ECO_METRIC_7939_UNUSED_UNUSED_UNUSED" hidden="1">"c7939"</definedName>
    <definedName name="IQ_ECO_METRIC_7996_UNUSED_UNUSED_UNUSED" hidden="1">"c7996"</definedName>
    <definedName name="IQ_ECO_METRIC_7997_UNUSED_UNUSED_UNUSED" hidden="1">"c7997"</definedName>
    <definedName name="IQ_ECO_METRIC_8088_UNUSED_UNUSED_UNUSED" hidden="1">"c8088"</definedName>
    <definedName name="IQ_ECO_METRIC_8145_UNUSED_UNUSED_UNUSED" hidden="1">"c8145"</definedName>
    <definedName name="IQ_ECO_METRIC_8159_UNUSED_UNUSED_UNUSED" hidden="1">"c8159"</definedName>
    <definedName name="IQ_ECO_METRIC_8216_UNUSED_UNUSED_UNUSED" hidden="1">"c8216"</definedName>
    <definedName name="IQ_ECO_METRIC_8217_UNUSED_UNUSED_UNUSED" hidden="1">"c8217"</definedName>
    <definedName name="IQ_ECO_METRIC_8308_UNUSED_UNUSED_UNUSED" hidden="1">"c8308"</definedName>
    <definedName name="IQ_ECO_METRIC_8436_UNUSED_UNUSED_UNUSED" hidden="1">"c8436"</definedName>
    <definedName name="IQ_ECO_METRIC_8437_UNUSED_UNUSED_UNUSED" hidden="1">"c8437"</definedName>
    <definedName name="IQ_ECO_METRIC_8528_UNUSED_UNUSED_UNUSED" hidden="1">"c8528"</definedName>
    <definedName name="IQ_EXPORTS_APR_FC_UNUSED_UNUSED_UNUSED" hidden="1">"c8401"</definedName>
    <definedName name="IQ_EXPORTS_APR_UNUSED_UNUSED_UNUSED" hidden="1">"c7521"</definedName>
    <definedName name="IQ_EXPORTS_FC_UNUSED_UNUSED_UNUSED" hidden="1">"c7741"</definedName>
    <definedName name="IQ_EXPORTS_GOODS_REAL_SAAR_APR_FC_UNUSED_UNUSED_UNUSED" hidden="1">"c8512"</definedName>
    <definedName name="IQ_EXPORTS_GOODS_REAL_SAAR_APR_UNUSED_UNUSED_UNUSED" hidden="1">"c7632"</definedName>
    <definedName name="IQ_EXPORTS_GOODS_REAL_SAAR_FC_UNUSED_UNUSED_UNUSED" hidden="1">"c7852"</definedName>
    <definedName name="IQ_EXPORTS_GOODS_REAL_SAAR_POP_FC_UNUSED_UNUSED_UNUSED" hidden="1">"c8072"</definedName>
    <definedName name="IQ_EXPORTS_GOODS_REAL_SAAR_POP_UNUSED_UNUSED_UNUSED" hidden="1">"c7192"</definedName>
    <definedName name="IQ_EXPORTS_GOODS_REAL_SAAR_UNUSED_UNUSED_UNUSED" hidden="1">"c6972"</definedName>
    <definedName name="IQ_EXPORTS_GOODS_REAL_SAAR_YOY_FC_UNUSED_UNUSED_UNUSED" hidden="1">"c8292"</definedName>
    <definedName name="IQ_EXPORTS_GOODS_REAL_SAAR_YOY_UNUSED_UNUSED_UNUSED" hidden="1">"c7412"</definedName>
    <definedName name="IQ_EXPORTS_POP_FC_UNUSED_UNUSED_UNUSED" hidden="1">"c7961"</definedName>
    <definedName name="IQ_EXPORTS_POP_UNUSED_UNUSED_UNUSED" hidden="1">"c7081"</definedName>
    <definedName name="IQ_EXPORTS_SERVICES_REAL_SAAR_APR_FC_UNUSED_UNUSED_UNUSED" hidden="1">"c8516"</definedName>
    <definedName name="IQ_EXPORTS_SERVICES_REAL_SAAR_APR_UNUSED_UNUSED_UNUSED" hidden="1">"c7636"</definedName>
    <definedName name="IQ_EXPORTS_SERVICES_REAL_SAAR_FC_UNUSED_UNUSED_UNUSED" hidden="1">"c7856"</definedName>
    <definedName name="IQ_EXPORTS_SERVICES_REAL_SAAR_POP_FC_UNUSED_UNUSED_UNUSED" hidden="1">"c8076"</definedName>
    <definedName name="IQ_EXPORTS_SERVICES_REAL_SAAR_POP_UNUSED_UNUSED_UNUSED" hidden="1">"c7196"</definedName>
    <definedName name="IQ_EXPORTS_SERVICES_REAL_SAAR_UNUSED_UNUSED_UNUSED" hidden="1">"c6976"</definedName>
    <definedName name="IQ_EXPORTS_SERVICES_REAL_SAAR_YOY_FC_UNUSED_UNUSED_UNUSED" hidden="1">"c8296"</definedName>
    <definedName name="IQ_EXPORTS_SERVICES_REAL_SAAR_YOY_UNUSED_UNUSED_UNUSED" hidden="1">"c7416"</definedName>
    <definedName name="IQ_EXPORTS_UNUSED_UNUSED_UNUSED" hidden="1">"c6861"</definedName>
    <definedName name="IQ_EXPORTS_YOY_FC_UNUSED_UNUSED_UNUSED" hidden="1">"c8181"</definedName>
    <definedName name="IQ_EXPORTS_YOY_UNUSED_UNUSED_UNUSED" hidden="1">"c7301"</definedName>
    <definedName name="IQ_FIN_DIV_CURRENT_PORT_DEBT_TOTAL" hidden="1">"c5524"</definedName>
    <definedName name="IQ_FIN_DIV_CURRENT_PORT_LEASES_TOTAL" hidden="1">"c5523"</definedName>
    <definedName name="IQ_FIN_DIV_DEBT_LT_TOTAL" hidden="1">"c5526"</definedName>
    <definedName name="IQ_FIN_DIV_LEASES_LT_TOTAL" hidden="1">"c5525"</definedName>
    <definedName name="IQ_FIN_DIV_NOTES_PAY_TOTAL" hidden="1">"c5522"</definedName>
    <definedName name="IQ_FIXED_INVEST_APR_FC_UNUSED_UNUSED_UNUSED" hidden="1">"c8410"</definedName>
    <definedName name="IQ_FIXED_INVEST_APR_UNUSED_UNUSED_UNUSED" hidden="1">"c7530"</definedName>
    <definedName name="IQ_FIXED_INVEST_FC_UNUSED_UNUSED_UNUSED" hidden="1">"c7750"</definedName>
    <definedName name="IQ_FIXED_INVEST_POP_FC_UNUSED_UNUSED_UNUSED" hidden="1">"c7970"</definedName>
    <definedName name="IQ_FIXED_INVEST_POP_UNUSED_UNUSED_UNUSED" hidden="1">"c7090"</definedName>
    <definedName name="IQ_FIXED_INVEST_REAL_APR_FC_UNUSED_UNUSED_UNUSED" hidden="1">"c8518"</definedName>
    <definedName name="IQ_FIXED_INVEST_REAL_APR_UNUSED_UNUSED_UNUSED" hidden="1">"c7638"</definedName>
    <definedName name="IQ_FIXED_INVEST_REAL_FC_UNUSED_UNUSED_UNUSED" hidden="1">"c7858"</definedName>
    <definedName name="IQ_FIXED_INVEST_REAL_POP_FC_UNUSED_UNUSED_UNUSED" hidden="1">"c8078"</definedName>
    <definedName name="IQ_FIXED_INVEST_REAL_POP_UNUSED_UNUSED_UNUSED" hidden="1">"c7198"</definedName>
    <definedName name="IQ_FIXED_INVEST_REAL_UNUSED_UNUSED_UNUSED" hidden="1">"c6978"</definedName>
    <definedName name="IQ_FIXED_INVEST_REAL_YOY_FC_UNUSED_UNUSED_UNUSED" hidden="1">"c8298"</definedName>
    <definedName name="IQ_FIXED_INVEST_REAL_YOY_UNUSED_UNUSED_UNUSED" hidden="1">"c7418"</definedName>
    <definedName name="IQ_FIXED_INVEST_UNUSED_UNUSED_UNUSED" hidden="1">"c6870"</definedName>
    <definedName name="IQ_FIXED_INVEST_YOY_FC_UNUSED_UNUSED_UNUSED" hidden="1">"c8190"</definedName>
    <definedName name="IQ_FIXED_INVEST_YOY_UNUSED_UNUSED_UNUSED" hidden="1">"c7310"</definedName>
    <definedName name="IQ_HOUSING_COMPLETIONS_SINGLE_FAM_APR_FC_UNUSED_UNUSED_UNUSED" hidden="1">"c8422"</definedName>
    <definedName name="IQ_HOUSING_COMPLETIONS_SINGLE_FAM_APR_UNUSED_UNUSED_UNUSED" hidden="1">"c7542"</definedName>
    <definedName name="IQ_HOUSING_COMPLETIONS_SINGLE_FAM_FC_UNUSED_UNUSED_UNUSED" hidden="1">"c7762"</definedName>
    <definedName name="IQ_HOUSING_COMPLETIONS_SINGLE_FAM_POP_FC_UNUSED_UNUSED_UNUSED" hidden="1">"c7982"</definedName>
    <definedName name="IQ_HOUSING_COMPLETIONS_SINGLE_FAM_POP_UNUSED_UNUSED_UNUSED" hidden="1">"c7102"</definedName>
    <definedName name="IQ_HOUSING_COMPLETIONS_SINGLE_FAM_UNUSED_UNUSED_UNUSED" hidden="1">"c6882"</definedName>
    <definedName name="IQ_HOUSING_COMPLETIONS_SINGLE_FAM_YOY_FC_UNUSED_UNUSED_UNUSED" hidden="1">"c8202"</definedName>
    <definedName name="IQ_HOUSING_COMPLETIONS_SINGLE_FAM_YOY_UNUSED_UNUSED_UNUSED" hidden="1">"c7322"</definedName>
    <definedName name="IQ_IMPORTS_GOODS_REAL_SAAR_APR_FC_UNUSED_UNUSED_UNUSED" hidden="1">"c8523"</definedName>
    <definedName name="IQ_IMPORTS_GOODS_REAL_SAAR_APR_UNUSED_UNUSED_UNUSED" hidden="1">"c7643"</definedName>
    <definedName name="IQ_IMPORTS_GOODS_REAL_SAAR_FC_UNUSED_UNUSED_UNUSED" hidden="1">"c7863"</definedName>
    <definedName name="IQ_IMPORTS_GOODS_REAL_SAAR_POP_FC_UNUSED_UNUSED_UNUSED" hidden="1">"c8083"</definedName>
    <definedName name="IQ_IMPORTS_GOODS_REAL_SAAR_POP_UNUSED_UNUSED_UNUSED" hidden="1">"c7203"</definedName>
    <definedName name="IQ_IMPORTS_GOODS_REAL_SAAR_UNUSED_UNUSED_UNUSED" hidden="1">"c6983"</definedName>
    <definedName name="IQ_IMPORTS_GOODS_REAL_SAAR_YOY_FC_UNUSED_UNUSED_UNUSED" hidden="1">"c8303"</definedName>
    <definedName name="IQ_IMPORTS_GOODS_REAL_SAAR_YOY_UNUSED_UNUSED_UNUSED" hidden="1">"c7423"</definedName>
    <definedName name="IQ_IMPORTS_GOODS_SERVICES_APR_FC_UNUSED_UNUSED_UNUSED" hidden="1">"c8429"</definedName>
    <definedName name="IQ_IMPORTS_GOODS_SERVICES_APR_UNUSED_UNUSED_UNUSED" hidden="1">"c7549"</definedName>
    <definedName name="IQ_IMPORTS_GOODS_SERVICES_FC_UNUSED_UNUSED_UNUSED" hidden="1">"c7769"</definedName>
    <definedName name="IQ_IMPORTS_GOODS_SERVICES_POP_FC_UNUSED_UNUSED_UNUSED" hidden="1">"c7989"</definedName>
    <definedName name="IQ_IMPORTS_GOODS_SERVICES_POP_UNUSED_UNUSED_UNUSED" hidden="1">"c7109"</definedName>
    <definedName name="IQ_IMPORTS_GOODS_SERVICES_REAL_SAAR_APR_FC_UNUSED_UNUSED_UNUSED" hidden="1">"c8524"</definedName>
    <definedName name="IQ_IMPORTS_GOODS_SERVICES_REAL_SAAR_APR_UNUSED_UNUSED_UNUSED" hidden="1">"c7644"</definedName>
    <definedName name="IQ_IMPORTS_GOODS_SERVICES_REAL_SAAR_FC_UNUSED_UNUSED_UNUSED" hidden="1">"c7864"</definedName>
    <definedName name="IQ_IMPORTS_GOODS_SERVICES_REAL_SAAR_POP_FC_UNUSED_UNUSED_UNUSED" hidden="1">"c8084"</definedName>
    <definedName name="IQ_IMPORTS_GOODS_SERVICES_REAL_SAAR_POP_UNUSED_UNUSED_UNUSED" hidden="1">"c7204"</definedName>
    <definedName name="IQ_IMPORTS_GOODS_SERVICES_REAL_SAAR_UNUSED_UNUSED_UNUSED" hidden="1">"c6984"</definedName>
    <definedName name="IQ_IMPORTS_GOODS_SERVICES_REAL_SAAR_YOY_FC_UNUSED_UNUSED_UNUSED" hidden="1">"c8304"</definedName>
    <definedName name="IQ_IMPORTS_GOODS_SERVICES_REAL_SAAR_YOY_UNUSED_UNUSED_UNUSED" hidden="1">"c7424"</definedName>
    <definedName name="IQ_IMPORTS_GOODS_SERVICES_UNUSED_UNUSED_UNUSED" hidden="1">"c6889"</definedName>
    <definedName name="IQ_IMPORTS_GOODS_SERVICES_YOY_FC_UNUSED_UNUSED_UNUSED" hidden="1">"c8209"</definedName>
    <definedName name="IQ_IMPORTS_GOODS_SERVICES_YOY_UNUSED_UNUSED_UNUSED" hidden="1">"c7329"</definedName>
    <definedName name="IQ_ISM_SERVICES_APR_FC_UNUSED_UNUSED_UNUSED" hidden="1">"c8443"</definedName>
    <definedName name="IQ_ISM_SERVICES_APR_UNUSED_UNUSED_UNUSED" hidden="1">"c7563"</definedName>
    <definedName name="IQ_ISM_SERVICES_FC_UNUSED_UNUSED_UNUSED" hidden="1">"c7783"</definedName>
    <definedName name="IQ_ISM_SERVICES_POP_FC_UNUSED_UNUSED_UNUSED" hidden="1">"c8003"</definedName>
    <definedName name="IQ_ISM_SERVICES_POP_UNUSED_UNUSED_UNUSED" hidden="1">"c7123"</definedName>
    <definedName name="IQ_ISM_SERVICES_UNUSED_UNUSED_UNUSED" hidden="1">"c6903"</definedName>
    <definedName name="IQ_ISM_SERVICES_YOY_FC_UNUSED_UNUSED_UNUSED" hidden="1">"c8223"</definedName>
    <definedName name="IQ_ISM_SERVICES_YOY_UNUSED_UNUSED_UNUSED" hidden="1">"c7343"</definedName>
    <definedName name="IQ_LOANS_SECURED_RE_NET_CHARGE_OFFS_FDIC" hidden="1">"c6626"</definedName>
    <definedName name="IQ_MEDIAN_NEW_HOME_SALES_APR_FC_UNUSED_UNUSED_UNUSED" hidden="1">"c8460"</definedName>
    <definedName name="IQ_MEDIAN_NEW_HOME_SALES_APR_UNUSED_UNUSED_UNUSED" hidden="1">"c7580"</definedName>
    <definedName name="IQ_MEDIAN_NEW_HOME_SALES_FC_UNUSED_UNUSED_UNUSED" hidden="1">"c7800"</definedName>
    <definedName name="IQ_MEDIAN_NEW_HOME_SALES_POP_FC_UNUSED_UNUSED_UNUSED" hidden="1">"c8020"</definedName>
    <definedName name="IQ_MEDIAN_NEW_HOME_SALES_POP_UNUSED_UNUSED_UNUSED" hidden="1">"c7140"</definedName>
    <definedName name="IQ_MEDIAN_NEW_HOME_SALES_UNUSED_UNUSED_UNUSED" hidden="1">"c6920"</definedName>
    <definedName name="IQ_MEDIAN_NEW_HOME_SALES_YOY_FC_UNUSED_UNUSED_UNUSED" hidden="1">"c8240"</definedName>
    <definedName name="IQ_MEDIAN_NEW_HOME_SALES_YOY_UNUSED_UNUSED_UNUSED" hidden="1">"c7360"</definedName>
    <definedName name="IQ_NONRES_FIXED_INVEST_PRIV_APR_FC_UNUSED_UNUSED_UNUSED" hidden="1">"c8468"</definedName>
    <definedName name="IQ_NONRES_FIXED_INVEST_PRIV_APR_UNUSED_UNUSED_UNUSED" hidden="1">"c7588"</definedName>
    <definedName name="IQ_NONRES_FIXED_INVEST_PRIV_FC_UNUSED_UNUSED_UNUSED" hidden="1">"c7808"</definedName>
    <definedName name="IQ_NONRES_FIXED_INVEST_PRIV_POP_FC_UNUSED_UNUSED_UNUSED" hidden="1">"c8028"</definedName>
    <definedName name="IQ_NONRES_FIXED_INVEST_PRIV_POP_UNUSED_UNUSED_UNUSED" hidden="1">"c7148"</definedName>
    <definedName name="IQ_NONRES_FIXED_INVEST_PRIV_UNUSED_UNUSED_UNUSED" hidden="1">"c6928"</definedName>
    <definedName name="IQ_NONRES_FIXED_INVEST_PRIV_YOY_FC_UNUSED_UNUSED_UNUSED" hidden="1">"c8248"</definedName>
    <definedName name="IQ_NONRES_FIXED_INVEST_PRIV_YOY_UNUSED_UNUSED_UNUSED" hidden="1">"c7368"</definedName>
    <definedName name="IQ_OPENED55" hidden="1">1</definedName>
    <definedName name="IQ_PRIVATE_CONST_TOTAL_APR_FC_UNUSED_UNUSED_UNUSED" hidden="1">"c8559"</definedName>
    <definedName name="IQ_PRIVATE_CONST_TOTAL_APR_UNUSED_UNUSED_UNUSED" hidden="1">"c7679"</definedName>
    <definedName name="IQ_PRIVATE_CONST_TOTAL_FC_UNUSED_UNUSED_UNUSED" hidden="1">"c7899"</definedName>
    <definedName name="IQ_PRIVATE_CONST_TOTAL_POP_FC_UNUSED_UNUSED_UNUSED" hidden="1">"c8119"</definedName>
    <definedName name="IQ_PRIVATE_CONST_TOTAL_POP_UNUSED_UNUSED_UNUSED" hidden="1">"c7239"</definedName>
    <definedName name="IQ_PRIVATE_CONST_TOTAL_UNUSED_UNUSED_UNUSED" hidden="1">"c7019"</definedName>
    <definedName name="IQ_PRIVATE_CONST_TOTAL_YOY_FC_UNUSED_UNUSED_UNUSED" hidden="1">"c8339"</definedName>
    <definedName name="IQ_PRIVATE_CONST_TOTAL_YOY_UNUSED_UNUSED_UNUSED" hidden="1">"c7459"</definedName>
    <definedName name="IQ_PRIVATE_RES_CONST_REAL_APR_FC_UNUSED_UNUSED_UNUSED" hidden="1">"c8535"</definedName>
    <definedName name="IQ_PRIVATE_RES_CONST_REAL_APR_UNUSED_UNUSED_UNUSED" hidden="1">"c7655"</definedName>
    <definedName name="IQ_PRIVATE_RES_CONST_REAL_FC_UNUSED_UNUSED_UNUSED" hidden="1">"c7875"</definedName>
    <definedName name="IQ_PRIVATE_RES_CONST_REAL_POP_FC_UNUSED_UNUSED_UNUSED" hidden="1">"c8095"</definedName>
    <definedName name="IQ_PRIVATE_RES_CONST_REAL_POP_UNUSED_UNUSED_UNUSED" hidden="1">"c7215"</definedName>
    <definedName name="IQ_PRIVATE_RES_CONST_REAL_UNUSED_UNUSED_UNUSED" hidden="1">"c6995"</definedName>
    <definedName name="IQ_PRIVATE_RES_CONST_REAL_YOY_FC_UNUSED_UNUSED_UNUSED" hidden="1">"c8315"</definedName>
    <definedName name="IQ_PRIVATE_RES_CONST_REAL_YOY_UNUSED_UNUSED_UNUSED" hidden="1">"c7435"</definedName>
    <definedName name="IQ_PURCHASES_EQUIP_NONRES_SAAR_APR_FC_UNUSED_UNUSED_UNUSED" hidden="1">"c8491"</definedName>
    <definedName name="IQ_PURCHASES_EQUIP_NONRES_SAAR_APR_UNUSED_UNUSED_UNUSED" hidden="1">"c7611"</definedName>
    <definedName name="IQ_PURCHASES_EQUIP_NONRES_SAAR_FC_UNUSED_UNUSED_UNUSED" hidden="1">"c7831"</definedName>
    <definedName name="IQ_PURCHASES_EQUIP_NONRES_SAAR_POP_FC_UNUSED_UNUSED_UNUSED" hidden="1">"c8051"</definedName>
    <definedName name="IQ_PURCHASES_EQUIP_NONRES_SAAR_POP_UNUSED_UNUSED_UNUSED" hidden="1">"c7171"</definedName>
    <definedName name="IQ_PURCHASES_EQUIP_NONRES_SAAR_UNUSED_UNUSED_UNUSED" hidden="1">"c6951"</definedName>
    <definedName name="IQ_PURCHASES_EQUIP_NONRES_SAAR_YOY_FC_UNUSED_UNUSED_UNUSED" hidden="1">"c8271"</definedName>
    <definedName name="IQ_PURCHASES_EQUIP_NONRES_SAAR_YOY_UNUSED_UNUSED_UNUSED" hidden="1">"c7391"</definedName>
    <definedName name="IQ_RES_CONST_REAL_APR_FC_UNUSED_UNUSED_UNUSED" hidden="1">"c8536"</definedName>
    <definedName name="IQ_RES_CONST_REAL_APR_UNUSED_UNUSED_UNUSED" hidden="1">"c7656"</definedName>
    <definedName name="IQ_RES_CONST_REAL_FC_UNUSED_UNUSED_UNUSED" hidden="1">"c7876"</definedName>
    <definedName name="IQ_RES_CONST_REAL_POP_FC_UNUSED_UNUSED_UNUSED" hidden="1">"c8096"</definedName>
    <definedName name="IQ_RES_CONST_REAL_POP_UNUSED_UNUSED_UNUSED" hidden="1">"c7216"</definedName>
    <definedName name="IQ_RES_CONST_REAL_SAAR_APR_FC_UNUSED_UNUSED_UNUSED" hidden="1">"c8537"</definedName>
    <definedName name="IQ_RES_CONST_REAL_SAAR_APR_UNUSED_UNUSED_UNUSED" hidden="1">"c7657"</definedName>
    <definedName name="IQ_RES_CONST_REAL_SAAR_FC_UNUSED_UNUSED_UNUSED" hidden="1">"c7877"</definedName>
    <definedName name="IQ_RES_CONST_REAL_SAAR_POP_FC_UNUSED_UNUSED_UNUSED" hidden="1">"c8097"</definedName>
    <definedName name="IQ_RES_CONST_REAL_SAAR_POP_UNUSED_UNUSED_UNUSED" hidden="1">"c7217"</definedName>
    <definedName name="IQ_RES_CONST_REAL_SAAR_UNUSED_UNUSED_UNUSED" hidden="1">"c6997"</definedName>
    <definedName name="IQ_RES_CONST_REAL_SAAR_YOY_FC_UNUSED_UNUSED_UNUSED" hidden="1">"c8317"</definedName>
    <definedName name="IQ_RES_CONST_REAL_SAAR_YOY_UNUSED_UNUSED_UNUSED" hidden="1">"c7437"</definedName>
    <definedName name="IQ_RES_CONST_REAL_UNUSED_UNUSED_UNUSED" hidden="1">"c6996"</definedName>
    <definedName name="IQ_RES_CONST_REAL_YOY_FC_UNUSED_UNUSED_UNUSED" hidden="1">"c8316"</definedName>
    <definedName name="IQ_RES_CONST_REAL_YOY_UNUSED_UNUSED_UNUSED" hidden="1">"c7436"</definedName>
    <definedName name="IQ_RES_CONST_SAAR_APR_FC_UNUSED_UNUSED_UNUSED" hidden="1">"c8540"</definedName>
    <definedName name="IQ_RES_CONST_SAAR_APR_UNUSED_UNUSED_UNUSED" hidden="1">"c7660"</definedName>
    <definedName name="IQ_RES_CONST_SAAR_FC_UNUSED_UNUSED_UNUSED" hidden="1">"c7880"</definedName>
    <definedName name="IQ_RES_CONST_SAAR_POP_FC_UNUSED_UNUSED_UNUSED" hidden="1">"c8100"</definedName>
    <definedName name="IQ_RES_CONST_SAAR_POP_UNUSED_UNUSED_UNUSED" hidden="1">"c7220"</definedName>
    <definedName name="IQ_RES_CONST_SAAR_UNUSED_UNUSED_UNUSED" hidden="1">"c7000"</definedName>
    <definedName name="IQ_RES_CONST_SAAR_YOY_FC_UNUSED_UNUSED_UNUSED" hidden="1">"c8320"</definedName>
    <definedName name="IQ_RES_CONST_SAAR_YOY_UNUSED_UNUSED_UNUSED" hidden="1">"c7440"</definedName>
    <definedName name="IQ_REVOLVING_SECURED_1_4_NON_ACCRUAL_FFIEC" hidden="1">"c13314"</definedName>
    <definedName name="IQ_TOTAL_LOANS_LEASES_NON_ACCRUAL_FFIEC" hidden="1">"c13757"</definedName>
    <definedName name="j" localSheetId="0" hidden="1">{#N/A,#N/A,TRUE,"Task Status";#N/A,#N/A,TRUE,"Document Status";#N/A,#N/A,TRUE,"Percent Complete";#N/A,#N/A,TRUE,"Manhour Sum"}</definedName>
    <definedName name="j" hidden="1">{#N/A,#N/A,TRUE,"Task Status";#N/A,#N/A,TRUE,"Document Status";#N/A,#N/A,TRUE,"Percent Complete";#N/A,#N/A,TRUE,"Manhour Sum"}</definedName>
    <definedName name="Jeanne" hidden="1">#REF!</definedName>
    <definedName name="jhnhgg" localSheetId="0" hidden="1">{#N/A,#N/A,FALSE,"Aging Summary";#N/A,#N/A,FALSE,"Ratio Analysis";#N/A,#N/A,FALSE,"Test 120 Day Accts";#N/A,#N/A,FALSE,"Tickmarks"}</definedName>
    <definedName name="jhnhgg" hidden="1">{#N/A,#N/A,FALSE,"Aging Summary";#N/A,#N/A,FALSE,"Ratio Analysis";#N/A,#N/A,FALSE,"Test 120 Day Accts";#N/A,#N/A,FALSE,"Tickmarks"}</definedName>
    <definedName name="July" localSheetId="0" hidden="1">{#N/A,#N/A,FALSE,"CTC Summary - EOY";#N/A,#N/A,FALSE,"CTC Summary - Wtavg"}</definedName>
    <definedName name="July" hidden="1">{#N/A,#N/A,FALSE,"CTC Summary - EOY";#N/A,#N/A,FALSE,"CTC Summary - Wtavg"}</definedName>
    <definedName name="July_1" localSheetId="0" hidden="1">{#N/A,#N/A,FALSE,"CTC Summary - EOY";#N/A,#N/A,FALSE,"CTC Summary - Wtavg"}</definedName>
    <definedName name="July_1" hidden="1">{#N/A,#N/A,FALSE,"CTC Summary - EOY";#N/A,#N/A,FALSE,"CTC Summary - Wtavg"}</definedName>
    <definedName name="July_2" localSheetId="0" hidden="1">{#N/A,#N/A,FALSE,"CTC Summary - EOY";#N/A,#N/A,FALSE,"CTC Summary - Wtavg"}</definedName>
    <definedName name="July_2" hidden="1">{#N/A,#N/A,FALSE,"CTC Summary - EOY";#N/A,#N/A,FALSE,"CTC Summary - Wtavg"}</definedName>
    <definedName name="July_3" localSheetId="0" hidden="1">{#N/A,#N/A,FALSE,"CTC Summary - EOY";#N/A,#N/A,FALSE,"CTC Summary - Wtavg"}</definedName>
    <definedName name="July_3" hidden="1">{#N/A,#N/A,FALSE,"CTC Summary - EOY";#N/A,#N/A,FALSE,"CTC Summary - Wtavg"}</definedName>
    <definedName name="June" localSheetId="0" hidden="1">{#N/A,#N/A,FALSE,"CTC Summary - EOY";#N/A,#N/A,FALSE,"CTC Summary - Wtavg"}</definedName>
    <definedName name="June" hidden="1">{#N/A,#N/A,FALSE,"CTC Summary - EOY";#N/A,#N/A,FALSE,"CTC Summary - Wtavg"}</definedName>
    <definedName name="June_1" localSheetId="0" hidden="1">{#N/A,#N/A,FALSE,"CTC Summary - EOY";#N/A,#N/A,FALSE,"CTC Summary - Wtavg"}</definedName>
    <definedName name="June_1" hidden="1">{#N/A,#N/A,FALSE,"CTC Summary - EOY";#N/A,#N/A,FALSE,"CTC Summary - Wtavg"}</definedName>
    <definedName name="June_2" localSheetId="0" hidden="1">{#N/A,#N/A,FALSE,"CTC Summary - EOY";#N/A,#N/A,FALSE,"CTC Summary - Wtavg"}</definedName>
    <definedName name="June_2" hidden="1">{#N/A,#N/A,FALSE,"CTC Summary - EOY";#N/A,#N/A,FALSE,"CTC Summary - Wtavg"}</definedName>
    <definedName name="June_3" localSheetId="0" hidden="1">{#N/A,#N/A,FALSE,"CTC Summary - EOY";#N/A,#N/A,FALSE,"CTC Summary - Wtavg"}</definedName>
    <definedName name="June_3" hidden="1">{#N/A,#N/A,FALSE,"CTC Summary - EOY";#N/A,#N/A,FALSE,"CTC Summary - Wtavg"}</definedName>
    <definedName name="KK" localSheetId="0" hidden="1">{#N/A,#N/A,FALSE,"Aging Summary";#N/A,#N/A,FALSE,"Ratio Analysis";#N/A,#N/A,FALSE,"Test 120 Day Accts";#N/A,#N/A,FALSE,"Tickmarks"}</definedName>
    <definedName name="KK" hidden="1">{#N/A,#N/A,FALSE,"Aging Summary";#N/A,#N/A,FALSE,"Ratio Analysis";#N/A,#N/A,FALSE,"Test 120 Day Accts";#N/A,#N/A,FALSE,"Tickmarks"}</definedName>
    <definedName name="L" localSheetId="0" hidden="1">{"PI_Data",#N/A,TRUE,"P&amp;I Data"}</definedName>
    <definedName name="L" hidden="1">{"PI_Data",#N/A,TRUE,"P&amp;I Data"}</definedName>
    <definedName name="L2X" localSheetId="0" hidden="1">{"PI_Data",#N/A,TRUE,"P&amp;I Data"}</definedName>
    <definedName name="L2X" hidden="1">{"PI_Data",#N/A,TRUE,"P&amp;I Data"}</definedName>
    <definedName name="leaders" localSheetId="0" hidden="1">{#N/A,#N/A,FALSE,"Sum6 (1)"}</definedName>
    <definedName name="leaders" hidden="1">{#N/A,#N/A,FALSE,"Sum6 (1)"}</definedName>
    <definedName name="leroy" localSheetId="0" hidden="1">{#N/A,#N/A,TRUE,"Task Status";#N/A,#N/A,TRUE,"Document Status";#N/A,#N/A,TRUE,"Percent Complete";#N/A,#N/A,TRUE,"Manhour Sum"}</definedName>
    <definedName name="leroy" hidden="1">{#N/A,#N/A,TRUE,"Task Status";#N/A,#N/A,TRUE,"Document Status";#N/A,#N/A,TRUE,"Percent Complete";#N/A,#N/A,TRUE,"Manhour Sum"}</definedName>
    <definedName name="LL" localSheetId="0" hidden="1">{"PI_Data",#N/A,TRUE,"P&amp;I Data"}</definedName>
    <definedName name="LL" hidden="1">{"PI_Data",#N/A,TRUE,"P&amp;I Data"}</definedName>
    <definedName name="m" localSheetId="0" hidden="1">{"PI_Data",#N/A,TRUE,"P&amp;I Data"}</definedName>
    <definedName name="m" hidden="1">{"PI_Data",#N/A,TRUE,"P&amp;I Data"}</definedName>
    <definedName name="M2X" localSheetId="0" hidden="1">{"PI_Data",#N/A,TRUE,"P&amp;I Data"}</definedName>
    <definedName name="M2X" hidden="1">{"PI_Data",#N/A,TRUE,"P&amp;I Data"}</definedName>
    <definedName name="May" localSheetId="0" hidden="1">{#N/A,#N/A,FALSE,"CTC Summary - EOY";#N/A,#N/A,FALSE,"CTC Summary - Wtavg"}</definedName>
    <definedName name="May" hidden="1">{#N/A,#N/A,FALSE,"CTC Summary - EOY";#N/A,#N/A,FALSE,"CTC Summary - Wtavg"}</definedName>
    <definedName name="May_1" localSheetId="0" hidden="1">{#N/A,#N/A,FALSE,"CTC Summary - EOY";#N/A,#N/A,FALSE,"CTC Summary - Wtavg"}</definedName>
    <definedName name="May_1" hidden="1">{#N/A,#N/A,FALSE,"CTC Summary - EOY";#N/A,#N/A,FALSE,"CTC Summary - Wtavg"}</definedName>
    <definedName name="May_2" localSheetId="0" hidden="1">{#N/A,#N/A,FALSE,"CTC Summary - EOY";#N/A,#N/A,FALSE,"CTC Summary - Wtavg"}</definedName>
    <definedName name="May_2" hidden="1">{#N/A,#N/A,FALSE,"CTC Summary - EOY";#N/A,#N/A,FALSE,"CTC Summary - Wtavg"}</definedName>
    <definedName name="May_3" localSheetId="0" hidden="1">{#N/A,#N/A,FALSE,"CTC Summary - EOY";#N/A,#N/A,FALSE,"CTC Summary - Wtavg"}</definedName>
    <definedName name="May_3" hidden="1">{#N/A,#N/A,FALSE,"CTC Summary - EOY";#N/A,#N/A,FALSE,"CTC Summary - Wtavg"}</definedName>
    <definedName name="MM" hidden="1">#N/A</definedName>
    <definedName name="New" localSheetId="0" hidden="1">{#N/A,#N/A,FALSE,"CTC Summary - EOY";#N/A,#N/A,FALSE,"CTC Summary - Wtavg"}</definedName>
    <definedName name="New" hidden="1">{#N/A,#N/A,FALSE,"CTC Summary - EOY";#N/A,#N/A,FALSE,"CTC Summary - Wtavg"}</definedName>
    <definedName name="New_1" localSheetId="0" hidden="1">{#N/A,#N/A,FALSE,"CTC Summary - EOY";#N/A,#N/A,FALSE,"CTC Summary - Wtavg"}</definedName>
    <definedName name="New_1" hidden="1">{#N/A,#N/A,FALSE,"CTC Summary - EOY";#N/A,#N/A,FALSE,"CTC Summary - Wtavg"}</definedName>
    <definedName name="New_2" localSheetId="0" hidden="1">{#N/A,#N/A,FALSE,"CTC Summary - EOY";#N/A,#N/A,FALSE,"CTC Summary - Wtavg"}</definedName>
    <definedName name="New_2" hidden="1">{#N/A,#N/A,FALSE,"CTC Summary - EOY";#N/A,#N/A,FALSE,"CTC Summary - Wtavg"}</definedName>
    <definedName name="New_3" localSheetId="0" hidden="1">{#N/A,#N/A,FALSE,"CTC Summary - EOY";#N/A,#N/A,FALSE,"CTC Summary - Wtavg"}</definedName>
    <definedName name="New_3" hidden="1">{#N/A,#N/A,FALSE,"CTC Summary - EOY";#N/A,#N/A,FALSE,"CTC Summary - Wtavg"}</definedName>
    <definedName name="p" localSheetId="0" hidden="1">{"PI_Data",#N/A,TRUE,"P&amp;I Data"}</definedName>
    <definedName name="p" hidden="1">{"PI_Data",#N/A,TRUE,"P&amp;I Data"}</definedName>
    <definedName name="P2X" localSheetId="0" hidden="1">{"PI_Data",#N/A,TRUE,"P&amp;I Data"}</definedName>
    <definedName name="P2X" hidden="1">{"PI_Data",#N/A,TRUE,"P&amp;I Data"}</definedName>
    <definedName name="PIX" localSheetId="0" hidden="1">{"PI_Data",#N/A,TRUE,"P&amp;I Data"}</definedName>
    <definedName name="PIX" hidden="1">{"PI_Data",#N/A,TRUE,"P&amp;I Data"}</definedName>
    <definedName name="PP" localSheetId="0" hidden="1">{"PI_Data",#N/A,TRUE,"P&amp;I Data"}</definedName>
    <definedName name="PP" hidden="1">{"PI_Data",#N/A,TRUE,"P&amp;I Data"}</definedName>
    <definedName name="_xlnm.Print_Titles" localSheetId="0">'Capital SRM'!$1:$4</definedName>
    <definedName name="QEWR" localSheetId="0" hidden="1">{"Network Summary",#N/A,TRUE,"Summary";"Piping Summary",#N/A,TRUE," Piping";"Meters Summary",#N/A,TRUE,"Meters &amp; Connections";"Connections Summary",#N/A,TRUE,"Meters &amp; Connections";"Stations Summary",#N/A,TRUE,"Stations Pivot"}</definedName>
    <definedName name="QEWR" hidden="1">{"Network Summary",#N/A,TRUE,"Summary";"Piping Summary",#N/A,TRUE," Piping";"Meters Summary",#N/A,TRUE,"Meters &amp; Connections";"Connections Summary",#N/A,TRUE,"Meters &amp; Connections";"Stations Summary",#N/A,TRUE,"Stations Pivot"}</definedName>
    <definedName name="qqqqqqq" localSheetId="0" hidden="1">{#N/A,#N/A,FALSE,"Sum6 (1)"}</definedName>
    <definedName name="qqqqqqq" hidden="1">{#N/A,#N/A,FALSE,"Sum6 (1)"}</definedName>
    <definedName name="qwer" localSheetId="0" hidden="1">{"PI_Data",#N/A,TRUE,"P&amp;I Data"}</definedName>
    <definedName name="qwer" hidden="1">{"PI_Data",#N/A,TRUE,"P&amp;I Data"}</definedName>
    <definedName name="QWER1" localSheetId="0" hidden="1">{"PI_Data",#N/A,TRUE,"P&amp;I Data"}</definedName>
    <definedName name="QWER1" hidden="1">{"PI_Data",#N/A,TRUE,"P&amp;I Data"}</definedName>
    <definedName name="qwer2" localSheetId="0" hidden="1">{"PI_Data",#N/A,TRUE,"P&amp;I Data"}</definedName>
    <definedName name="qwer2" hidden="1">{"PI_Data",#N/A,TRUE,"P&amp;I Data"}</definedName>
    <definedName name="QWERX" localSheetId="0" hidden="1">{"PI_Data",#N/A,TRUE,"P&amp;I Data"}</definedName>
    <definedName name="QWERX" hidden="1">{"PI_Data",#N/A,TRUE,"P&amp;I Data"}</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0</definedName>
    <definedName name="RiskFixedSeed" hidden="1">1</definedName>
    <definedName name="RiskHasSettings" hidden="1">7</definedName>
    <definedName name="RiskIsInput" hidden="1">FALSE</definedName>
    <definedName name="RiskIsOptimization" hidden="1">FALSE</definedName>
    <definedName name="RiskIsOutput" hidden="1">FALSE</definedName>
    <definedName name="RiskIsStatistics" hidden="1">FALSE</definedName>
    <definedName name="RiskMinimizeOnStart" hidden="1">FALSE</definedName>
    <definedName name="RiskMonitorConvergence" hidden="1">FALSE</definedName>
    <definedName name="RiskMultipleCPUSupportEnabled" hidden="1">TRUE</definedName>
    <definedName name="RiskNumIterations" hidden="1">10000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rr" localSheetId="0" hidden="1">{#N/A,#N/A,FALSE,"Aging Summary";#N/A,#N/A,FALSE,"Ratio Analysis";#N/A,#N/A,FALSE,"Test 120 Day Accts";#N/A,#N/A,FALSE,"Tickmarks"}</definedName>
    <definedName name="rr" hidden="1">{#N/A,#N/A,FALSE,"Aging Summary";#N/A,#N/A,FALSE,"Ratio Analysis";#N/A,#N/A,FALSE,"Test 120 Day Accts";#N/A,#N/A,FALSE,"Tickmarks"}</definedName>
    <definedName name="s" localSheetId="0" hidden="1">{#N/A,#N/A,FALSE,"Inputs And Assumptions";#N/A,#N/A,FALSE,"Revenue Allocation";#N/A,#N/A,FALSE,"RSP Surch Allocations";#N/A,#N/A,FALSE,"Generation Calculations";#N/A,#N/A,FALSE,"Test Year 2001 Sales and Revs."}</definedName>
    <definedName name="s" hidden="1">{#N/A,#N/A,FALSE,"Inputs And Assumptions";#N/A,#N/A,FALSE,"Revenue Allocation";#N/A,#N/A,FALSE,"RSP Surch Allocations";#N/A,#N/A,FALSE,"Generation Calculations";#N/A,#N/A,FALSE,"Test Year 2001 Sales and Revs."}</definedName>
    <definedName name="SDF" localSheetId="0" hidden="1">{#N/A,#N/A,FALSE,"Aging Summary";#N/A,#N/A,FALSE,"Ratio Analysis";#N/A,#N/A,FALSE,"Test 120 Day Accts";#N/A,#N/A,FALSE,"Tickmarks"}</definedName>
    <definedName name="SDF" hidden="1">{#N/A,#N/A,FALSE,"Aging Summary";#N/A,#N/A,FALSE,"Ratio Analysis";#N/A,#N/A,FALSE,"Test 120 Day Accts";#N/A,#N/A,FALSE,"Tickmarks"}</definedName>
    <definedName name="sdfg" localSheetId="0" hidden="1">{#N/A,#N/A,FALSE,"Aging Summary";#N/A,#N/A,FALSE,"Ratio Analysis";#N/A,#N/A,FALSE,"Test 120 Day Accts";#N/A,#N/A,FALSE,"Tickmarks"}</definedName>
    <definedName name="sdfg" hidden="1">{#N/A,#N/A,FALSE,"Aging Summary";#N/A,#N/A,FALSE,"Ratio Analysis";#N/A,#N/A,FALSE,"Test 120 Day Accts";#N/A,#N/A,FALSE,"Tickmarks"}</definedName>
    <definedName name="sdfvsdfv" localSheetId="0" hidden="1">{#N/A,#N/A,FALSE,"Aging Summary";#N/A,#N/A,FALSE,"Ratio Analysis";#N/A,#N/A,FALSE,"Test 120 Day Accts";#N/A,#N/A,FALSE,"Tickmarks"}</definedName>
    <definedName name="sdfvsdfv" hidden="1">{#N/A,#N/A,FALSE,"Aging Summary";#N/A,#N/A,FALSE,"Ratio Analysis";#N/A,#N/A,FALSE,"Test 120 Day Accts";#N/A,#N/A,FALSE,"Tickmarks"}</definedName>
    <definedName name="solver_opt" hidden="1">#REF!</definedName>
    <definedName name="srdfg" localSheetId="0" hidden="1">{#N/A,#N/A,FALSE,"Aging Summary";#N/A,#N/A,FALSE,"Ratio Analysis";#N/A,#N/A,FALSE,"Test 120 Day Accts";#N/A,#N/A,FALSE,"Tickmarks"}</definedName>
    <definedName name="srdfg" hidden="1">{#N/A,#N/A,FALSE,"Aging Summary";#N/A,#N/A,FALSE,"Ratio Analysis";#N/A,#N/A,FALSE,"Test 120 Day Accts";#N/A,#N/A,FALSE,"Tickmarks"}</definedName>
    <definedName name="stdhg" localSheetId="0" hidden="1">{#N/A,#N/A,FALSE,"Aging Summary";#N/A,#N/A,FALSE,"Ratio Analysis";#N/A,#N/A,FALSE,"Test 120 Day Accts";#N/A,#N/A,FALSE,"Tickmarks"}</definedName>
    <definedName name="stdhg" hidden="1">{#N/A,#N/A,FALSE,"Aging Summary";#N/A,#N/A,FALSE,"Ratio Analysis";#N/A,#N/A,FALSE,"Test 120 Day Accts";#N/A,#N/A,FALSE,"Tickmarks"}</definedName>
    <definedName name="stsg" localSheetId="0" hidden="1">{"Network Summary",#N/A,TRUE,"Summary";"Piping Summary",#N/A,TRUE," Piping";"Meters Summary",#N/A,TRUE,"Meters &amp; Connections";"Connections Summary",#N/A,TRUE,"Meters &amp; Connections";"Stations Summary",#N/A,TRUE,"Stations Pivot"}</definedName>
    <definedName name="stsg" hidden="1">{"Network Summary",#N/A,TRUE,"Summary";"Piping Summary",#N/A,TRUE," Piping";"Meters Summary",#N/A,TRUE,"Meters &amp; Connections";"Connections Summary",#N/A,TRUE,"Meters &amp; Connections";"Stations Summary",#N/A,TRUE,"Stations Pivot"}</definedName>
    <definedName name="Support" localSheetId="0" hidden="1">{#N/A,#N/A,FALSE,"Assumptions";#N/A,#N/A,FALSE,"RRQ inputs and toggles";#N/A,#N/A,FALSE,"Revenue Allocation Results";#N/A,#N/A,FALSE,"Table2";#N/A,#N/A,FALSE,"Distribution Revenue Allocation";#N/A,#N/A,FALSE,"FERC Rev @ PR";#N/A,#N/A,FALSE,"Public Purpose Program Allocate";#N/A,#N/A,FALSE,"CTC";#N/A,#N/A,FALSE,"UCS";#N/A,#N/A,FALSE,"Nuclear Decommissioning";#N/A,#N/A,FALSE,"FTA";#N/A,#N/A,FALSE,"RRB";#N/A,#N/A,FALSE,"Nonallocated Revenues";#N/A,#N/A,FALSE,"MC Revenues-01 sales, 96 MC's"}</definedName>
    <definedName name="Support" hidden="1">{#N/A,#N/A,FALSE,"Assumptions";#N/A,#N/A,FALSE,"RRQ inputs and toggles";#N/A,#N/A,FALSE,"Revenue Allocation Results";#N/A,#N/A,FALSE,"Table2";#N/A,#N/A,FALSE,"Distribution Revenue Allocation";#N/A,#N/A,FALSE,"FERC Rev @ PR";#N/A,#N/A,FALSE,"Public Purpose Program Allocate";#N/A,#N/A,FALSE,"CTC";#N/A,#N/A,FALSE,"UCS";#N/A,#N/A,FALSE,"Nuclear Decommissioning";#N/A,#N/A,FALSE,"FTA";#N/A,#N/A,FALSE,"RRB";#N/A,#N/A,FALSE,"Nonallocated Revenues";#N/A,#N/A,FALSE,"MC Revenues-01 sales, 96 MC's"}</definedName>
    <definedName name="T" localSheetId="0" hidden="1">{"PI_Data",#N/A,TRUE,"P&amp;I Data"}</definedName>
    <definedName name="T" hidden="1">{"PI_Data",#N/A,TRUE,"P&amp;I Data"}</definedName>
    <definedName name="T2X" localSheetId="0" hidden="1">{"PI_Data",#N/A,TRUE,"P&amp;I Data"}</definedName>
    <definedName name="T2X" hidden="1">{"PI_Data",#N/A,TRUE,"P&amp;I Data"}</definedName>
    <definedName name="temp1" localSheetId="0" hidden="1">{#N/A,#N/A,TRUE,"Task Status";#N/A,#N/A,TRUE,"Document Status";#N/A,#N/A,TRUE,"Percent Complete";#N/A,#N/A,TRUE,"Manhour Sum"}</definedName>
    <definedName name="temp1" hidden="1">{#N/A,#N/A,TRUE,"Task Status";#N/A,#N/A,TRUE,"Document Status";#N/A,#N/A,TRUE,"Percent Complete";#N/A,#N/A,TRUE,"Manhour Sum"}</definedName>
    <definedName name="temp2" localSheetId="0" hidden="1">{#N/A,#N/A,TRUE,"Task Status";#N/A,#N/A,TRUE,"Document Status";#N/A,#N/A,TRUE,"Percent Complete";#N/A,#N/A,TRUE,"Manhour Sum"}</definedName>
    <definedName name="temp2" hidden="1">{#N/A,#N/A,TRUE,"Task Status";#N/A,#N/A,TRUE,"Document Status";#N/A,#N/A,TRUE,"Percent Complete";#N/A,#N/A,TRUE,"Manhour Sum"}</definedName>
    <definedName name="temp3" localSheetId="0" hidden="1">{#N/A,#N/A,TRUE,"Task Status";#N/A,#N/A,TRUE,"Document Status";#N/A,#N/A,TRUE,"Percent Complete";#N/A,#N/A,TRUE,"Manhour Sum"}</definedName>
    <definedName name="temp3" hidden="1">{#N/A,#N/A,TRUE,"Task Status";#N/A,#N/A,TRUE,"Document Status";#N/A,#N/A,TRUE,"Percent Complete";#N/A,#N/A,TRUE,"Manhour Sum"}</definedName>
    <definedName name="test_1" localSheetId="0" hidden="1">{#N/A,#N/A,FALSE,"CTC Summary - EOY";#N/A,#N/A,FALSE,"CTC Summary - Wtavg"}</definedName>
    <definedName name="test_1" hidden="1">{#N/A,#N/A,FALSE,"CTC Summary - EOY";#N/A,#N/A,FALSE,"CTC Summary - Wtavg"}</definedName>
    <definedName name="test_2" localSheetId="0" hidden="1">{#N/A,#N/A,FALSE,"CTC Summary - EOY";#N/A,#N/A,FALSE,"CTC Summary - Wtavg"}</definedName>
    <definedName name="test_2" hidden="1">{#N/A,#N/A,FALSE,"CTC Summary - EOY";#N/A,#N/A,FALSE,"CTC Summary - Wtavg"}</definedName>
    <definedName name="test_3" localSheetId="0" hidden="1">{#N/A,#N/A,FALSE,"CTC Summary - EOY";#N/A,#N/A,FALSE,"CTC Summary - Wtavg"}</definedName>
    <definedName name="test_3" hidden="1">{#N/A,#N/A,FALSE,"CTC Summary - EOY";#N/A,#N/A,FALSE,"CTC Summary - Wtavg"}</definedName>
    <definedName name="TT" localSheetId="0" hidden="1">{"PI_Data",#N/A,TRUE,"P&amp;I Data"}</definedName>
    <definedName name="TT" hidden="1">{"PI_Data",#N/A,TRUE,"P&amp;I Data"}</definedName>
    <definedName name="u" localSheetId="0" hidden="1">{#N/A,#N/A,FALSE,"Aging Summary";#N/A,#N/A,FALSE,"Ratio Analysis";#N/A,#N/A,FALSE,"Test 120 Day Accts";#N/A,#N/A,FALSE,"Tickmarks"}</definedName>
    <definedName name="u" hidden="1">{#N/A,#N/A,FALSE,"Aging Summary";#N/A,#N/A,FALSE,"Ratio Analysis";#N/A,#N/A,FALSE,"Test 120 Day Accts";#N/A,#N/A,FALSE,"Tickmarks"}</definedName>
    <definedName name="UCC_500" hidden="1">#REF!</definedName>
    <definedName name="UCC_510" hidden="1">#REF!</definedName>
    <definedName name="UCC_800" hidden="1">#REF!</definedName>
    <definedName name="UCC_801" hidden="1">#REF!</definedName>
    <definedName name="UCC_802" hidden="1">#REF!</definedName>
    <definedName name="vc" hidden="1">#REF!</definedName>
    <definedName name="VMBA05" localSheetId="0" hidden="1">{"PI_Data",#N/A,TRUE,"P&amp;I Data"}</definedName>
    <definedName name="VMBA05" hidden="1">{"PI_Data",#N/A,TRUE,"P&amp;I Data"}</definedName>
    <definedName name="VV" localSheetId="0" hidden="1">{#N/A,#N/A,FALSE,"Aging Summary";#N/A,#N/A,FALSE,"Ratio Analysis";#N/A,#N/A,FALSE,"Test 120 Day Accts";#N/A,#N/A,FALSE,"Tickmarks"}</definedName>
    <definedName name="VV" hidden="1">{#N/A,#N/A,FALSE,"Aging Summary";#N/A,#N/A,FALSE,"Ratio Analysis";#N/A,#N/A,FALSE,"Test 120 Day Accts";#N/A,#N/A,FALSE,"Tickmarks"}</definedName>
    <definedName name="waresd" localSheetId="0" hidden="1">{#N/A,#N/A,FALSE,"Aging Summary";#N/A,#N/A,FALSE,"Ratio Analysis";#N/A,#N/A,FALSE,"Test 120 Day Accts";#N/A,#N/A,FALSE,"Tickmarks"}</definedName>
    <definedName name="waresd" hidden="1">{#N/A,#N/A,FALSE,"Aging Summary";#N/A,#N/A,FALSE,"Ratio Analysis";#N/A,#N/A,FALSE,"Test 120 Day Accts";#N/A,#N/A,FALSE,"Tickmarks"}</definedName>
    <definedName name="Whocares" hidden="1">41619.7118865741</definedName>
    <definedName name="wlkednjfc" localSheetId="0" hidden="1">{#N/A,#N/A,FALSE,"Aging Summary";#N/A,#N/A,FALSE,"Ratio Analysis";#N/A,#N/A,FALSE,"Test 120 Day Accts";#N/A,#N/A,FALSE,"Tickmarks"}</definedName>
    <definedName name="wlkednjfc" hidden="1">{#N/A,#N/A,FALSE,"Aging Summary";#N/A,#N/A,FALSE,"Ratio Analysis";#N/A,#N/A,FALSE,"Test 120 Day Accts";#N/A,#N/A,FALSE,"Tickmarks"}</definedName>
    <definedName name="wnm.Cost._.Report." localSheetId="0" hidden="1">{#N/A,#N/A,FALSE,"Cost Report"}</definedName>
    <definedName name="wnm.Cost._.Report." hidden="1">{#N/A,#N/A,FALSE,"Cost Report"}</definedName>
    <definedName name="wnn.Cost._.Report." localSheetId="0" hidden="1">{#N/A,#N/A,FALSE,"Cost Report"}</definedName>
    <definedName name="wnn.Cost._.Report." hidden="1">{#N/A,#N/A,FALSE,"Cost Report"}</definedName>
    <definedName name="wrn.Accelerated." localSheetId="0" hidden="1">{#N/A,#N/A,FALSE,"CTC Summary - EOY";#N/A,#N/A,FALSE,"CTC Summary - Wtavg"}</definedName>
    <definedName name="wrn.Accelerated." hidden="1">{#N/A,#N/A,FALSE,"CTC Summary - EOY";#N/A,#N/A,FALSE,"CTC Summary - Wtavg"}</definedName>
    <definedName name="wrn.Accelerated._1" localSheetId="0" hidden="1">{#N/A,#N/A,FALSE,"CTC Summary - EOY";#N/A,#N/A,FALSE,"CTC Summary - Wtavg"}</definedName>
    <definedName name="wrn.Accelerated._1" hidden="1">{#N/A,#N/A,FALSE,"CTC Summary - EOY";#N/A,#N/A,FALSE,"CTC Summary - Wtavg"}</definedName>
    <definedName name="wrn.Accelerated._2" localSheetId="0" hidden="1">{#N/A,#N/A,FALSE,"CTC Summary - EOY";#N/A,#N/A,FALSE,"CTC Summary - Wtavg"}</definedName>
    <definedName name="wrn.Accelerated._2" hidden="1">{#N/A,#N/A,FALSE,"CTC Summary - EOY";#N/A,#N/A,FALSE,"CTC Summary - Wtavg"}</definedName>
    <definedName name="wrn.Accelerated._3" localSheetId="0" hidden="1">{#N/A,#N/A,FALSE,"CTC Summary - EOY";#N/A,#N/A,FALSE,"CTC Summary - Wtavg"}</definedName>
    <definedName name="wrn.Accelerated._3" hidden="1">{#N/A,#N/A,FALSE,"CTC Summary - EOY";#N/A,#N/A,FALSE,"CTC Summary - Wtavg"}</definedName>
    <definedName name="wrn.accellerated1" localSheetId="0" hidden="1">{#N/A,#N/A,FALSE,"CTC Summary - EOY";#N/A,#N/A,FALSE,"CTC Summary - Wtavg"}</definedName>
    <definedName name="wrn.accellerated1" hidden="1">{#N/A,#N/A,FALSE,"CTC Summary - EOY";#N/A,#N/A,FALSE,"CTC Summary - Wtavg"}</definedName>
    <definedName name="wrn.Aging._.and._.Trend._.Analysis." localSheetId="0" hidden="1">{#N/A,#N/A,FALSE,"Aging Summary";#N/A,#N/A,FALSE,"Ratio Analysis";#N/A,#N/A,FALSE,"Test 120 Day Accts";#N/A,#N/A,FALSE,"Tickmarks"}</definedName>
    <definedName name="wrn.Aging._.and._.Trend._.Analysis." hidden="1">{#N/A,#N/A,FALSE,"Aging Summary";#N/A,#N/A,FALSE,"Ratio Analysis";#N/A,#N/A,FALSE,"Test 120 Day Accts";#N/A,#N/A,FALSE,"Tickmarks"}</definedName>
    <definedName name="wrn.All._.Sheets._.Engrs._.PMs." localSheetId="0" hidden="1">{#N/A,#N/A,TRUE,"Title Page";#N/A,#N/A,TRUE,"Table of Contents";#N/A,#N/A,TRUE,"Guidelines 1";#N/A,#N/A,TRUE,"Guidelines 2";#N/A,#N/A,TRUE,"SAP Help";#N/A,#N/A,TRUE,"PCC Activity Types (GSM)";#N/A,#N/A,TRUE,"PCC Activity Types (non-GSM)";#N/A,#N/A,TRUE,"Bus Areas, MWC's, &amp; Plan Orders";#N/A,#N/A,TRUE,"Receiver Cost Centers";#N/A,#N/A,TRUE,"Responsible Cost Centers";#N/A,#N/A,TRUE,"FERC Regulatory Accounts";#N/A,#N/A,TRUE,"Counties";#N/A,#N/A,TRUE,"Cost Elements";#N/A,#N/A,TRUE,"Asset Classifications";#N/A,#N/A,TRUE,"GSM Common";#N/A,#N/A,TRUE,"Burney";#N/A,#N/A,TRUE,"Central Coast";#N/A,#N/A,TRUE,"De Anza";#N/A,#N/A,TRUE,"Diablo";#N/A,#N/A,TRUE,"East Bay";#N/A,#N/A,TRUE,"Fresno";#N/A,#N/A,TRUE,"Hinkley";#N/A,#N/A,TRUE,"Kern";#N/A,#N/A,TRUE,"Kettleman";#N/A,#N/A,TRUE,"Los Medanos";#N/A,#N/A,TRUE,"McDonald Island";#N/A,#N/A,TRUE,"Meridian-Orland";#N/A,#N/A,TRUE,"Milpitas-Hollister";#N/A,#N/A,TRUE,"Mission";#N/A,#N/A,TRUE,"North Bay";#N/A,#N/A,TRUE,"North Coast";#N/A,#N/A,TRUE,"North Valley";#N/A,#N/A,TRUE,"Peninsula";#N/A,#N/A,TRUE,"Rio Vista";#N/A,#N/A,TRUE,"Sacramento";#N/A,#N/A,TRUE,"San Francisco";#N/A,#N/A,TRUE,"San Jose";#N/A,#N/A,TRUE,"Sierra";#N/A,#N/A,TRUE,"Stockton";#N/A,#N/A,TRUE,"Topock";#N/A,#N/A,TRUE,"Tracy";#N/A,#N/A,TRUE,"Willows";#N/A,#N/A,TRUE,"Yosemite";#N/A,#N/A,TRUE,"Non-GSM"}</definedName>
    <definedName name="wrn.All._.Sheets._.Engrs._.PMs." hidden="1">{#N/A,#N/A,TRUE,"Title Page";#N/A,#N/A,TRUE,"Table of Contents";#N/A,#N/A,TRUE,"Guidelines 1";#N/A,#N/A,TRUE,"Guidelines 2";#N/A,#N/A,TRUE,"SAP Help";#N/A,#N/A,TRUE,"PCC Activity Types (GSM)";#N/A,#N/A,TRUE,"PCC Activity Types (non-GSM)";#N/A,#N/A,TRUE,"Bus Areas, MWC's, &amp; Plan Orders";#N/A,#N/A,TRUE,"Receiver Cost Centers";#N/A,#N/A,TRUE,"Responsible Cost Centers";#N/A,#N/A,TRUE,"FERC Regulatory Accounts";#N/A,#N/A,TRUE,"Counties";#N/A,#N/A,TRUE,"Cost Elements";#N/A,#N/A,TRUE,"Asset Classifications";#N/A,#N/A,TRUE,"GSM Common";#N/A,#N/A,TRUE,"Burney";#N/A,#N/A,TRUE,"Central Coast";#N/A,#N/A,TRUE,"De Anza";#N/A,#N/A,TRUE,"Diablo";#N/A,#N/A,TRUE,"East Bay";#N/A,#N/A,TRUE,"Fresno";#N/A,#N/A,TRUE,"Hinkley";#N/A,#N/A,TRUE,"Kern";#N/A,#N/A,TRUE,"Kettleman";#N/A,#N/A,TRUE,"Los Medanos";#N/A,#N/A,TRUE,"McDonald Island";#N/A,#N/A,TRUE,"Meridian-Orland";#N/A,#N/A,TRUE,"Milpitas-Hollister";#N/A,#N/A,TRUE,"Mission";#N/A,#N/A,TRUE,"North Bay";#N/A,#N/A,TRUE,"North Coast";#N/A,#N/A,TRUE,"North Valley";#N/A,#N/A,TRUE,"Peninsula";#N/A,#N/A,TRUE,"Rio Vista";#N/A,#N/A,TRUE,"Sacramento";#N/A,#N/A,TRUE,"San Francisco";#N/A,#N/A,TRUE,"San Jose";#N/A,#N/A,TRUE,"Sierra";#N/A,#N/A,TRUE,"Stockton";#N/A,#N/A,TRUE,"Topock";#N/A,#N/A,TRUE,"Tracy";#N/A,#N/A,TRUE,"Willows";#N/A,#N/A,TRUE,"Yosemite";#N/A,#N/A,TRUE,"Non-GSM"}</definedName>
    <definedName name="wrn.Allowance._.Analysis." localSheetId="0" hidden="1">{#N/A,#N/A,FALSE,"F. Tax Analysis";#N/A,#N/A,FALSE,"G. Bond Analysis";#N/A,#N/A,FALSE,"H. Insurance Analysis"}</definedName>
    <definedName name="wrn.Allowance._.Analysis." hidden="1">{#N/A,#N/A,FALSE,"F. Tax Analysis";#N/A,#N/A,FALSE,"G. Bond Analysis";#N/A,#N/A,FALSE,"H. Insurance Analysis"}</definedName>
    <definedName name="wrn.Basic._.Report." localSheetId="0" hidden="1">{#N/A,#N/A,FALSE,"New Depr Sch-150% DB";#N/A,#N/A,FALSE,"Cash Flows RLP";#N/A,#N/A,FALSE,"IRR";#N/A,#N/A,FALSE,"Proforma IS";#N/A,#N/A,FALSE,"Assumptions"}</definedName>
    <definedName name="wrn.Basic._.Report." hidden="1">{#N/A,#N/A,FALSE,"New Depr Sch-150% DB";#N/A,#N/A,FALSE,"Cash Flows RLP";#N/A,#N/A,FALSE,"IRR";#N/A,#N/A,FALSE,"Proforma IS";#N/A,#N/A,FALSE,"Assumptions"}</definedName>
    <definedName name="wrn.Citgo._.Status." localSheetId="0" hidden="1">{#N/A,#N/A,TRUE,"Task Status";#N/A,#N/A,TRUE,"Document Status";#N/A,#N/A,TRUE,"Percent Complete";#N/A,#N/A,TRUE,"Manhour Sum"}</definedName>
    <definedName name="wrn.Citgo._.Status." hidden="1">{#N/A,#N/A,TRUE,"Task Status";#N/A,#N/A,TRUE,"Document Status";#N/A,#N/A,TRUE,"Percent Complete";#N/A,#N/A,TRUE,"Manhour Sum"}</definedName>
    <definedName name="wrn.clientcopy." localSheetId="0"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wrn.clientcopy."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wrn.Complete._.Report." localSheetId="0" hidden="1">{#N/A,#N/A,FALSE,"Assumptions";#N/A,#N/A,FALSE,"Proforma IS";#N/A,#N/A,FALSE,"Cash Flows RLP";#N/A,#N/A,FALSE,"IRR";#N/A,#N/A,FALSE,"New Depr Sch-150% DB";#N/A,#N/A,FALSE,"Comments"}</definedName>
    <definedName name="wrn.Complete._.Report." hidden="1">{#N/A,#N/A,FALSE,"Assumptions";#N/A,#N/A,FALSE,"Proforma IS";#N/A,#N/A,FALSE,"Cash Flows RLP";#N/A,#N/A,FALSE,"IRR";#N/A,#N/A,FALSE,"New Depr Sch-150% DB";#N/A,#N/A,FALSE,"Comments"}</definedName>
    <definedName name="wrn.Cost._.Report." localSheetId="0" hidden="1">{#N/A,#N/A,FALSE,"Cost Report"}</definedName>
    <definedName name="wrn.Cost._.Report." hidden="1">{#N/A,#N/A,FALSE,"Cost Report"}</definedName>
    <definedName name="wrn.Detail." localSheetId="0" hidden="1">{"Detail",#N/A,FALSE,"Detail"}</definedName>
    <definedName name="wrn.Detail." hidden="1">{"Detail",#N/A,FALSE,"Detail"}</definedName>
    <definedName name="wrn.Distr." localSheetId="0" hidden="1">{#N/A,#N/A,FALSE,"Dist Rev at PR ";#N/A,#N/A,FALSE,"Spec";#N/A,#N/A,FALSE,"Res";#N/A,#N/A,FALSE,"Small L&amp;P";#N/A,#N/A,FALSE,"Medium L&amp;P";#N/A,#N/A,FALSE,"E-19";#N/A,#N/A,FALSE,"E-20";#N/A,#N/A,FALSE,"Strtlts &amp; Standby";#N/A,#N/A,FALSE,"A-RTP";#N/A,#N/A,FALSE,"2003mixeduse"}</definedName>
    <definedName name="wrn.Distr." hidden="1">{#N/A,#N/A,FALSE,"Dist Rev at PR ";#N/A,#N/A,FALSE,"Spec";#N/A,#N/A,FALSE,"Res";#N/A,#N/A,FALSE,"Small L&amp;P";#N/A,#N/A,FALSE,"Medium L&amp;P";#N/A,#N/A,FALSE,"E-19";#N/A,#N/A,FALSE,"E-20";#N/A,#N/A,FALSE,"Strtlts &amp; Standby";#N/A,#N/A,FALSE,"A-RTP";#N/A,#N/A,FALSE,"2003mixeduse"}</definedName>
    <definedName name="wrn.Div._.Estimators." localSheetId="0" hidden="1">{#N/A,#N/A,TRUE,"Title Page";#N/A,#N/A,TRUE,"Table of Contents";#N/A,#N/A,TRUE,"Guidelines 1";#N/A,#N/A,TRUE,"Guidelines 2";#N/A,#N/A,TRUE,"SAP Help";#N/A,#N/A,TRUE,"PCC Activity Types (GSM)";#N/A,#N/A,TRUE,"PCC Activity Types (non-GSM)";#N/A,#N/A,TRUE,"Bus Areas, MWC's, &amp; Plan Orders";#N/A,#N/A,TRUE,"Receiver Cost Centers";#N/A,#N/A,TRUE,"Responsible Cost Centers";#N/A,#N/A,TRUE,"FERC Regulatory Accounts";#N/A,#N/A,TRUE,"Counties"}</definedName>
    <definedName name="wrn.Div._.Estimators." hidden="1">{#N/A,#N/A,TRUE,"Title Page";#N/A,#N/A,TRUE,"Table of Contents";#N/A,#N/A,TRUE,"Guidelines 1";#N/A,#N/A,TRUE,"Guidelines 2";#N/A,#N/A,TRUE,"SAP Help";#N/A,#N/A,TRUE,"PCC Activity Types (GSM)";#N/A,#N/A,TRUE,"PCC Activity Types (non-GSM)";#N/A,#N/A,TRUE,"Bus Areas, MWC's, &amp; Plan Orders";#N/A,#N/A,TRUE,"Receiver Cost Centers";#N/A,#N/A,TRUE,"Responsible Cost Centers";#N/A,#N/A,TRUE,"FERC Regulatory Accounts";#N/A,#N/A,TRUE,"Counties"}</definedName>
    <definedName name="wrn.Div._.TandR._.Supersiorsnew." localSheetId="0" hidden="1">{#N/A,#N/A,TRUE,"Title Page";#N/A,#N/A,TRUE,"Table of Contents";#N/A,#N/A,TRUE,"Guidelines 1";#N/A,#N/A,TRUE,"Guidelines 2";#N/A,#N/A,TRUE,"Central Coast";#N/A,#N/A,TRUE,"De Anza";#N/A,#N/A,TRUE,"Diablo";#N/A,#N/A,TRUE,"East Bay";#N/A,#N/A,TRUE,"Fresno";#N/A,#N/A,TRUE,"Kern";#N/A,#N/A,TRUE,"Mission";#N/A,#N/A,TRUE,"North Bay";#N/A,#N/A,TRUE,"North Coast";#N/A,#N/A,TRUE,"North Valley";#N/A,#N/A,TRUE,"Peninsula";#N/A,#N/A,TRUE,"Sacramento";#N/A,#N/A,TRUE,"San Francisco";#N/A,#N/A,TRUE,"San Jose";#N/A,#N/A,TRUE,"Sierra";#N/A,#N/A,TRUE,"Stockton";#N/A,#N/A,TRUE,"Yosemite"}</definedName>
    <definedName name="wrn.Div._.TandR._.Supersiorsnew." hidden="1">{#N/A,#N/A,TRUE,"Title Page";#N/A,#N/A,TRUE,"Table of Contents";#N/A,#N/A,TRUE,"Guidelines 1";#N/A,#N/A,TRUE,"Guidelines 2";#N/A,#N/A,TRUE,"Central Coast";#N/A,#N/A,TRUE,"De Anza";#N/A,#N/A,TRUE,"Diablo";#N/A,#N/A,TRUE,"East Bay";#N/A,#N/A,TRUE,"Fresno";#N/A,#N/A,TRUE,"Kern";#N/A,#N/A,TRUE,"Mission";#N/A,#N/A,TRUE,"North Bay";#N/A,#N/A,TRUE,"North Coast";#N/A,#N/A,TRUE,"North Valley";#N/A,#N/A,TRUE,"Peninsula";#N/A,#N/A,TRUE,"Sacramento";#N/A,#N/A,TRUE,"San Francisco";#N/A,#N/A,TRUE,"San Jose";#N/A,#N/A,TRUE,"Sierra";#N/A,#N/A,TRUE,"Stockton";#N/A,#N/A,TRUE,"Yosemite"}</definedName>
    <definedName name="wrn.Div._.TandR._.Supervisors." localSheetId="0" hidden="1">{#N/A,#N/A,TRUE,"Title Page";#N/A,#N/A,TRUE,"Table of Contents";#N/A,#N/A,TRUE,"Guidelines 1";#N/A,#N/A,TRUE,"Guidelines 2";#N/A,#N/A,TRUE,"Central Coast";#N/A,#N/A,TRUE,"De Anza";#N/A,#N/A,TRUE,"Diablo";#N/A,#N/A,TRUE,"East Bay";#N/A,#N/A,TRUE,"Fresno";#N/A,#N/A,TRUE,"Kern";#N/A,#N/A,TRUE,"Mission";#N/A,#N/A,TRUE,"North Bay";#N/A,#N/A,TRUE,"North Coast";#N/A,#N/A,TRUE,"North Valley";#N/A,#N/A,TRUE,"Peninsula";#N/A,#N/A,TRUE,"Sacramento";#N/A,#N/A,TRUE,"San Francisco";#N/A,#N/A,TRUE,"San Jose";#N/A,#N/A,TRUE,"Sierra";#N/A,#N/A,TRUE,"Stockton";#N/A,#N/A,TRUE,"Yosemite"}</definedName>
    <definedName name="wrn.Div._.TandR._.Supervisors." hidden="1">{#N/A,#N/A,TRUE,"Title Page";#N/A,#N/A,TRUE,"Table of Contents";#N/A,#N/A,TRUE,"Guidelines 1";#N/A,#N/A,TRUE,"Guidelines 2";#N/A,#N/A,TRUE,"Central Coast";#N/A,#N/A,TRUE,"De Anza";#N/A,#N/A,TRUE,"Diablo";#N/A,#N/A,TRUE,"East Bay";#N/A,#N/A,TRUE,"Fresno";#N/A,#N/A,TRUE,"Kern";#N/A,#N/A,TRUE,"Mission";#N/A,#N/A,TRUE,"North Bay";#N/A,#N/A,TRUE,"North Coast";#N/A,#N/A,TRUE,"North Valley";#N/A,#N/A,TRUE,"Peninsula";#N/A,#N/A,TRUE,"Sacramento";#N/A,#N/A,TRUE,"San Francisco";#N/A,#N/A,TRUE,"San Jose";#N/A,#N/A,TRUE,"Sierra";#N/A,#N/A,TRUE,"Stockton";#N/A,#N/A,TRUE,"Yosemite"}</definedName>
    <definedName name="wrn.Executive._.Review._.Report." localSheetId="0" hidden="1">{#N/A,#N/A,FALSE,"Executive Review Sheet";#N/A,#N/A,FALSE,"Summary of Estimate Components";#N/A,#N/A,FALSE,"Summary of Allowances"}</definedName>
    <definedName name="wrn.Executive._.Review._.Report." hidden="1">{#N/A,#N/A,FALSE,"Executive Review Sheet";#N/A,#N/A,FALSE,"Summary of Estimate Components";#N/A,#N/A,FALSE,"Summary of Allowances"}</definedName>
    <definedName name="wrn.filecopy." localSheetId="0"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wrn.filecopy."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wrn.GGR._.Network._.Exhibit." localSheetId="0" hidden="1">{"Network Summary",#N/A,TRUE,"Summary";"Piping Summary",#N/A,TRUE," Piping";"Meters Summary",#N/A,TRUE,"Meters &amp; Connections";"Connections Summary",#N/A,TRUE,"Meters &amp; Connections";"Stations Summary",#N/A,TRUE,"Stations Pivot"}</definedName>
    <definedName name="wrn.GGR._.Network._.Exhibit." hidden="1">{"Network Summary",#N/A,TRUE,"Summary";"Piping Summary",#N/A,TRUE," Piping";"Meters Summary",#N/A,TRUE,"Meters &amp; Connections";"Connections Summary",#N/A,TRUE,"Meters &amp; Connections";"Stations Summary",#N/A,TRUE,"Stations Pivot"}</definedName>
    <definedName name="wrn.GS._.Estimators." localSheetId="0" hidden="1">{#N/A,#N/A,TRUE,"Guidelines 1";#N/A,#N/A,TRUE,"Table of Contents";#N/A,#N/A,TRUE,"Title Page";#N/A,#N/A,TRUE,"Guidelines 2";#N/A,#N/A,TRUE,"SAP Help";#N/A,#N/A,TRUE,"PCC Activity Types (GSM)";#N/A,#N/A,TRUE,"PCC Activity Types (non-GSM)";#N/A,#N/A,TRUE,"Bus Areas, MWC's, &amp; Plan Orders";#N/A,#N/A,TRUE,"Receiver Cost Centers";#N/A,#N/A,TRUE,"Responsible Cost Centers";#N/A,#N/A,TRUE,"FERC Regulatory Accounts";#N/A,#N/A,TRUE,"Counties";#N/A,#N/A,TRUE,"Cost Elements";#N/A,#N/A,TRUE,"Asset Classifications"}</definedName>
    <definedName name="wrn.GS._.Estimators." hidden="1">{#N/A,#N/A,TRUE,"Guidelines 1";#N/A,#N/A,TRUE,"Table of Contents";#N/A,#N/A,TRUE,"Title Page";#N/A,#N/A,TRUE,"Guidelines 2";#N/A,#N/A,TRUE,"SAP Help";#N/A,#N/A,TRUE,"PCC Activity Types (GSM)";#N/A,#N/A,TRUE,"PCC Activity Types (non-GSM)";#N/A,#N/A,TRUE,"Bus Areas, MWC's, &amp; Plan Orders";#N/A,#N/A,TRUE,"Receiver Cost Centers";#N/A,#N/A,TRUE,"Responsible Cost Centers";#N/A,#N/A,TRUE,"FERC Regulatory Accounts";#N/A,#N/A,TRUE,"Counties";#N/A,#N/A,TRUE,"Cost Elements";#N/A,#N/A,TRUE,"Asset Classifications"}</definedName>
    <definedName name="wrn.GS._.Foremen." localSheetId="0" hidden="1">{#N/A,#N/A,TRUE,"Title Page";#N/A,#N/A,TRUE,"Table of Contents";#N/A,#N/A,TRUE,"Guidelines 1";#N/A,#N/A,TRUE,"Guidelines 2";#N/A,#N/A,TRUE,"SAP Help";#N/A,#N/A,TRUE,"PCC Activity Types (GSM)";#N/A,#N/A,TRUE,"PCC Activity Types (non-GSM)";#N/A,#N/A,TRUE,"Cost Elements";#N/A,#N/A,TRUE,"GSM Common";#N/A,#N/A,TRUE,"Burney";#N/A,#N/A,TRUE,"Hinkley";#N/A,#N/A,TRUE,"Kettleman";#N/A,#N/A,TRUE,"Los Medanos";#N/A,#N/A,TRUE,"McDonald Island";#N/A,#N/A,TRUE,"Meridian-Orland";#N/A,#N/A,TRUE,"Milpitas-Hollister";#N/A,#N/A,TRUE,"Rio Vista";#N/A,#N/A,TRUE,"Topock";#N/A,#N/A,TRUE,"Tracy";#N/A,#N/A,TRUE,"Willows";#N/A,#N/A,TRUE,"Non-GSM"}</definedName>
    <definedName name="wrn.GS._.Foremen." hidden="1">{#N/A,#N/A,TRUE,"Title Page";#N/A,#N/A,TRUE,"Table of Contents";#N/A,#N/A,TRUE,"Guidelines 1";#N/A,#N/A,TRUE,"Guidelines 2";#N/A,#N/A,TRUE,"SAP Help";#N/A,#N/A,TRUE,"PCC Activity Types (GSM)";#N/A,#N/A,TRUE,"PCC Activity Types (non-GSM)";#N/A,#N/A,TRUE,"Cost Elements";#N/A,#N/A,TRUE,"GSM Common";#N/A,#N/A,TRUE,"Burney";#N/A,#N/A,TRUE,"Hinkley";#N/A,#N/A,TRUE,"Kettleman";#N/A,#N/A,TRUE,"Los Medanos";#N/A,#N/A,TRUE,"McDonald Island";#N/A,#N/A,TRUE,"Meridian-Orland";#N/A,#N/A,TRUE,"Milpitas-Hollister";#N/A,#N/A,TRUE,"Rio Vista";#N/A,#N/A,TRUE,"Topock";#N/A,#N/A,TRUE,"Tracy";#N/A,#N/A,TRUE,"Willows";#N/A,#N/A,TRUE,"Non-GSM"}</definedName>
    <definedName name="wrn.Indirects." localSheetId="0" hidden="1">{"Budget",#N/A,TRUE,"Criteria";"Summary",#N/A,TRUE,"Summary";"Detail",#N/A,TRUE,"Detail";"Staff",#N/A,TRUE,"Staffing";"Equip",#N/A,TRUE,"Equipment"}</definedName>
    <definedName name="wrn.Indirects." hidden="1">{"Budget",#N/A,TRUE,"Criteria";"Summary",#N/A,TRUE,"Summary";"Detail",#N/A,TRUE,"Detail";"Staff",#N/A,TRUE,"Staffing";"Equip",#N/A,TRUE,"Equipment"}</definedName>
    <definedName name="wrn.jim." localSheetId="0" hidden="1">{"Inc_standard",#N/A,TRUE,"Inc"}</definedName>
    <definedName name="wrn.jim." hidden="1">{"Inc_standard",#N/A,TRUE,"Inc"}</definedName>
    <definedName name="wrn.leroy." localSheetId="0" hidden="1">{"Summary",#N/A,FALSE,"Summary"}</definedName>
    <definedName name="wrn.leroy." hidden="1">{"Summary",#N/A,FALSE,"Summary"}</definedName>
    <definedName name="wrn.MHHD." localSheetId="0" hidden="1">{#N/A,#N/A,FALSE,"MHHD_98LROP PL";#N/A,#N/A,FALSE,"MHHD_98LROP Sales";#N/A,#N/A,FALSE,"MHHD Launches";#N/A,#N/A,FALSE,"Zocor";#N/A,#N/A,FALSE,"Cozaar i";#N/A,#N/A,FALSE,"Cozaar ii";#N/A,#N/A,FALSE,"Fosamax";#N/A,#N/A,FALSE,"Proscar";#N/A,#N/A,FALSE,"Crixivan";#N/A,#N/A,FALSE,"Stocrin";#N/A,#N/A,FALSE,"Singulair";#N/A,#N/A,FALSE,"Aggrastat";#N/A,#N/A,FALSE,"Maxalt";#N/A,#N/A,FALSE,"Propecia";#N/A,#N/A,FALSE,"MHHD Product_P+L (1)";#N/A,#N/A,FALSE,"MHHD Product_P+L (2)";#N/A,#N/A,FALSE,"MHHD LROP Expense_Growth1";#N/A,#N/A,FALSE,"MHHD LROP Expense_Growth1 (2)";#N/A,#N/A,FALSE,"Risks &amp; Opport.";#N/A,#N/A,FALSE,"MHHD LROP Headcount";#N/A,#N/A,FALSE,"LROP 98Capital"}</definedName>
    <definedName name="wrn.MHHD." hidden="1">{#N/A,#N/A,FALSE,"MHHD_98LROP PL";#N/A,#N/A,FALSE,"MHHD_98LROP Sales";#N/A,#N/A,FALSE,"MHHD Launches";#N/A,#N/A,FALSE,"Zocor";#N/A,#N/A,FALSE,"Cozaar i";#N/A,#N/A,FALSE,"Cozaar ii";#N/A,#N/A,FALSE,"Fosamax";#N/A,#N/A,FALSE,"Proscar";#N/A,#N/A,FALSE,"Crixivan";#N/A,#N/A,FALSE,"Stocrin";#N/A,#N/A,FALSE,"Singulair";#N/A,#N/A,FALSE,"Aggrastat";#N/A,#N/A,FALSE,"Maxalt";#N/A,#N/A,FALSE,"Propecia";#N/A,#N/A,FALSE,"MHHD Product_P+L (1)";#N/A,#N/A,FALSE,"MHHD Product_P+L (2)";#N/A,#N/A,FALSE,"MHHD LROP Expense_Growth1";#N/A,#N/A,FALSE,"MHHD LROP Expense_Growth1 (2)";#N/A,#N/A,FALSE,"Risks &amp; Opport.";#N/A,#N/A,FALSE,"MHHD LROP Headcount";#N/A,#N/A,FALSE,"LROP 98Capital"}</definedName>
    <definedName name="wrn.MVD." localSheetId="0" hidden="1">{#N/A,#N/A,FALSE,"MVD_98LROP_Pl";#N/A,#N/A,FALSE,"MVD_98LROP_Sales";#N/A,#N/A,FALSE,"MVD LROP Product P+L";#N/A,#N/A,FALSE,"MVD R&amp;O's";#N/A,#N/A,FALSE,"MVD 98LROP Launches"}</definedName>
    <definedName name="wrn.MVD." hidden="1">{#N/A,#N/A,FALSE,"MVD_98LROP_Pl";#N/A,#N/A,FALSE,"MVD_98LROP_Sales";#N/A,#N/A,FALSE,"MVD LROP Product P+L";#N/A,#N/A,FALSE,"MVD R&amp;O's";#N/A,#N/A,FALSE,"MVD 98LROP Launches"}</definedName>
    <definedName name="wrn.ND." localSheetId="0" hidden="1">{#N/A,#N/A,FALSE,"ND Rev at Pres Rates";#N/A,#N/A,FALSE,"Res - Unadj sales";#N/A,#N/A,FALSE,"Small L&amp;P";#N/A,#N/A,FALSE,"Medium L&amp;P";#N/A,#N/A,FALSE,"E-19";#N/A,#N/A,FALSE,"E-20";#N/A,#N/A,FALSE,"Strtlts &amp; Standby";#N/A,#N/A,FALSE,"AG";#N/A,#N/A,FALSE,"A-RTP";#N/A,#N/A,FALSE,"Spec"}</definedName>
    <definedName name="wrn.ND." hidden="1">{#N/A,#N/A,FALSE,"ND Rev at Pres Rates";#N/A,#N/A,FALSE,"Res - Unadj sales";#N/A,#N/A,FALSE,"Small L&amp;P";#N/A,#N/A,FALSE,"Medium L&amp;P";#N/A,#N/A,FALSE,"E-19";#N/A,#N/A,FALSE,"E-20";#N/A,#N/A,FALSE,"Strtlts &amp; Standby";#N/A,#N/A,FALSE,"AG";#N/A,#N/A,FALSE,"A-RTP";#N/A,#N/A,FALSE,"Spec"}</definedName>
    <definedName name="wrn.PI_Report." localSheetId="0" hidden="1">{"PI_Data",#N/A,TRUE,"P&amp;I Data"}</definedName>
    <definedName name="wrn.PI_Report." hidden="1">{"PI_Data",#N/A,TRUE,"P&amp;I Data"}</definedName>
    <definedName name="wrn.PI_Report._1" localSheetId="0" hidden="1">{"PI_Data",#N/A,TRUE,"P&amp;I Data"}</definedName>
    <definedName name="wrn.PI_Report._1" hidden="1">{"PI_Data",#N/A,TRUE,"P&amp;I Data"}</definedName>
    <definedName name="wrn.PI_Report._2" localSheetId="0" hidden="1">{"PI_Data",#N/A,TRUE,"P&amp;I Data"}</definedName>
    <definedName name="wrn.PI_Report._2" hidden="1">{"PI_Data",#N/A,TRUE,"P&amp;I Data"}</definedName>
    <definedName name="wrn.PI_Report._3" localSheetId="0" hidden="1">{"PI_Data",#N/A,TRUE,"P&amp;I Data"}</definedName>
    <definedName name="wrn.PI_Report._3" hidden="1">{"PI_Data",#N/A,TRUE,"P&amp;I Data"}</definedName>
    <definedName name="wrn.print." localSheetId="0" hidden="1">{#N/A,#N/A,FALSE,"Japan 2003";#N/A,#N/A,FALSE,"Sheet2"}</definedName>
    <definedName name="wrn.print." hidden="1">{#N/A,#N/A,FALSE,"Japan 2003";#N/A,#N/A,FALSE,"Sheet2"}</definedName>
    <definedName name="wrn.Print._.Out." localSheetId="0" hidden="1">{#N/A,#N/A,FALSE,"Workpaper Tables 4-1 &amp; 4-2";#N/A,#N/A,FALSE,"Revenue Allocation Results";#N/A,#N/A,FALSE,"FERC Rev @ PR";#N/A,#N/A,FALSE,"Distribution Revenue Allocation";#N/A,#N/A,FALSE,"Nonallocated Revenues ";#N/A,#N/A,FALSE,"2000mixuse";#N/A,#N/A,FALSE,"MC Revenues- 00 sales, 96 MC's"}</definedName>
    <definedName name="wrn.Print._.Out." hidden="1">{#N/A,#N/A,FALSE,"Workpaper Tables 4-1 &amp; 4-2";#N/A,#N/A,FALSE,"Revenue Allocation Results";#N/A,#N/A,FALSE,"FERC Rev @ PR";#N/A,#N/A,FALSE,"Distribution Revenue Allocation";#N/A,#N/A,FALSE,"Nonallocated Revenues ";#N/A,#N/A,FALSE,"2000mixuse";#N/A,#N/A,FALSE,"MC Revenues- 00 sales, 96 MC's"}</definedName>
    <definedName name="wrn.Profile._.and._.Basis." localSheetId="0" hidden="1">{#N/A,#N/A,FALSE,"Project Profile";#N/A,#N/A,FALSE,"Basis of Estimate"}</definedName>
    <definedName name="wrn.Profile._.and._.Basis." hidden="1">{#N/A,#N/A,FALSE,"Project Profile";#N/A,#N/A,FALSE,"Basis of Estimate"}</definedName>
    <definedName name="wrn.RAP." localSheetId="0"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ev._.0." localSheetId="0" hidden="1">{"Rev 0 Normal",#N/A,FALSE,"FNM Plan-Rev 0";"Rev 0 Pricing",#N/A,FALSE,"FNM Plan-Rev 0"}</definedName>
    <definedName name="wrn.Rev._.0." hidden="1">{"Rev 0 Normal",#N/A,FALSE,"FNM Plan-Rev 0";"Rev 0 Pricing",#N/A,FALSE,"FNM Plan-Rev 0"}</definedName>
    <definedName name="wrn.Rev._.Alloc." localSheetId="0" hidden="1">{#N/A,#N/A,FALSE,"RRQ inputs ";#N/A,#N/A,FALSE,"FERC Rev @ PR";#N/A,#N/A,FALSE,"Distribution Revenue Allocation";#N/A,#N/A,FALSE,"Nonallocated Revenues";#N/A,#N/A,FALSE,"MC Revenues-03 sales, 96 MC's";#N/A,#N/A,FALSE,"FTA"}</definedName>
    <definedName name="wrn.Rev._.Alloc." hidden="1">{#N/A,#N/A,FALSE,"RRQ inputs ";#N/A,#N/A,FALSE,"FERC Rev @ PR";#N/A,#N/A,FALSE,"Distribution Revenue Allocation";#N/A,#N/A,FALSE,"Nonallocated Revenues";#N/A,#N/A,FALSE,"MC Revenues-03 sales, 96 MC's";#N/A,#N/A,FALSE,"FTA"}</definedName>
    <definedName name="wrn.schedules." localSheetId="0" hidden="1">{#N/A,#N/A,FALSE,"ND Rev at Pres Rates";#N/A,#N/A,FALSE,"Res - Unadj";#N/A,#N/A,FALSE,"Small L&amp;P";#N/A,#N/A,FALSE,"Medium L&amp;P";#N/A,#N/A,FALSE,"E-19";#N/A,#N/A,FALSE,"E-20";#N/A,#N/A,FALSE,"A-RTP";#N/A,#N/A,FALSE,"Strtlts &amp; Standby";#N/A,#N/A,FALSE,"AG";#N/A,#N/A,FALSE,"2001mixeduse"}</definedName>
    <definedName name="wrn.schedules." hidden="1">{#N/A,#N/A,FALSE,"ND Rev at Pres Rates";#N/A,#N/A,FALSE,"Res - Unadj";#N/A,#N/A,FALSE,"Small L&amp;P";#N/A,#N/A,FALSE,"Medium L&amp;P";#N/A,#N/A,FALSE,"E-19";#N/A,#N/A,FALSE,"E-20";#N/A,#N/A,FALSE,"A-RTP";#N/A,#N/A,FALSE,"Strtlts &amp; Standby";#N/A,#N/A,FALSE,"AG";#N/A,#N/A,FALSE,"2001mixeduse"}</definedName>
    <definedName name="wrn.Summary." localSheetId="0" hidden="1">{"Summary",#N/A,FALSE,"Summary"}</definedName>
    <definedName name="wrn.Summary." hidden="1">{"Summary",#N/A,FALSE,"Summary"}</definedName>
    <definedName name="wrn.workpaper2." localSheetId="0" hidden="1">{#N/A,#N/A,FALSE,"Inputs And Assumptions";#N/A,#N/A,FALSE,"Revenue Allocation";#N/A,#N/A,FALSE,"RSP Surch Allocations";#N/A,#N/A,FALSE,"Generation Calculations";#N/A,#N/A,FALSE,"Test Year 2001 Sales and Revs."}</definedName>
    <definedName name="wrn.workpaper2." hidden="1">{#N/A,#N/A,FALSE,"Inputs And Assumptions";#N/A,#N/A,FALSE,"Revenue Allocation";#N/A,#N/A,FALSE,"RSP Surch Allocations";#N/A,#N/A,FALSE,"Generation Calculations";#N/A,#N/A,FALSE,"Test Year 2001 Sales and Revs."}</definedName>
    <definedName name="wrn.workpapers." localSheetId="0" hidden="1">{#N/A,#N/A,FALSE,"Inputs And Assumptions";#N/A,#N/A,FALSE,"Revenue Allocation";#N/A,#N/A,FALSE,"RSP Surch Allocations";#N/A,#N/A,FALSE,"Generation Calculations";#N/A,#N/A,FALSE,"Test Year 2001 Sales and Revs."}</definedName>
    <definedName name="wrn.workpapers." hidden="1">{#N/A,#N/A,FALSE,"Inputs And Assumptions";#N/A,#N/A,FALSE,"Revenue Allocation";#N/A,#N/A,FALSE,"RSP Surch Allocations";#N/A,#N/A,FALSE,"Generation Calculations";#N/A,#N/A,FALSE,"Test Year 2001 Sales and Revs."}</definedName>
    <definedName name="wro.Cost._.Report." localSheetId="0" hidden="1">{#N/A,#N/A,FALSE,"Cost Report"}</definedName>
    <definedName name="wro.Cost._.Report." hidden="1">{#N/A,#N/A,FALSE,"Cost Report"}</definedName>
    <definedName name="x" localSheetId="0" hidden="1">{#N/A,#N/A,FALSE,"CTC Summary - EOY";#N/A,#N/A,FALSE,"CTC Summary - Wtavg"}</definedName>
    <definedName name="x" hidden="1">{#N/A,#N/A,FALSE,"CTC Summary - EOY";#N/A,#N/A,FALSE,"CTC Summary - Wtavg"}</definedName>
    <definedName name="xb" localSheetId="0" hidden="1">{#N/A,#N/A,TRUE,"Title Page";#N/A,#N/A,TRUE,"Table of Contents";#N/A,#N/A,TRUE,"Guidelines 1";#N/A,#N/A,TRUE,"Guidelines 2";#N/A,#N/A,TRUE,"SAP Help";#N/A,#N/A,TRUE,"PCC Activity Types (GSM)";#N/A,#N/A,TRUE,"PCC Activity Types (non-GSM)";#N/A,#N/A,TRUE,"Bus Areas, MWC's, &amp; Plan Orders";#N/A,#N/A,TRUE,"Receiver Cost Centers";#N/A,#N/A,TRUE,"Responsible Cost Centers";#N/A,#N/A,TRUE,"FERC Regulatory Accounts";#N/A,#N/A,TRUE,"Counties";#N/A,#N/A,TRUE,"Cost Elements";#N/A,#N/A,TRUE,"Asset Classifications";#N/A,#N/A,TRUE,"GSM Common";#N/A,#N/A,TRUE,"Burney";#N/A,#N/A,TRUE,"Central Coast";#N/A,#N/A,TRUE,"De Anza";#N/A,#N/A,TRUE,"Diablo";#N/A,#N/A,TRUE,"East Bay";#N/A,#N/A,TRUE,"Fresno";#N/A,#N/A,TRUE,"Hinkley";#N/A,#N/A,TRUE,"Kern";#N/A,#N/A,TRUE,"Kettleman";#N/A,#N/A,TRUE,"Los Medanos";#N/A,#N/A,TRUE,"McDonald Island";#N/A,#N/A,TRUE,"Meridian-Orland";#N/A,#N/A,TRUE,"Milpitas-Hollister";#N/A,#N/A,TRUE,"Mission";#N/A,#N/A,TRUE,"North Bay";#N/A,#N/A,TRUE,"North Coast";#N/A,#N/A,TRUE,"North Valley";#N/A,#N/A,TRUE,"Peninsula";#N/A,#N/A,TRUE,"Rio Vista";#N/A,#N/A,TRUE,"Sacramento";#N/A,#N/A,TRUE,"San Francisco";#N/A,#N/A,TRUE,"San Jose";#N/A,#N/A,TRUE,"Sierra";#N/A,#N/A,TRUE,"Stockton";#N/A,#N/A,TRUE,"Topock";#N/A,#N/A,TRUE,"Tracy";#N/A,#N/A,TRUE,"Willows";#N/A,#N/A,TRUE,"Yosemite";#N/A,#N/A,TRUE,"Non-GSM"}</definedName>
    <definedName name="xb" hidden="1">{#N/A,#N/A,TRUE,"Title Page";#N/A,#N/A,TRUE,"Table of Contents";#N/A,#N/A,TRUE,"Guidelines 1";#N/A,#N/A,TRUE,"Guidelines 2";#N/A,#N/A,TRUE,"SAP Help";#N/A,#N/A,TRUE,"PCC Activity Types (GSM)";#N/A,#N/A,TRUE,"PCC Activity Types (non-GSM)";#N/A,#N/A,TRUE,"Bus Areas, MWC's, &amp; Plan Orders";#N/A,#N/A,TRUE,"Receiver Cost Centers";#N/A,#N/A,TRUE,"Responsible Cost Centers";#N/A,#N/A,TRUE,"FERC Regulatory Accounts";#N/A,#N/A,TRUE,"Counties";#N/A,#N/A,TRUE,"Cost Elements";#N/A,#N/A,TRUE,"Asset Classifications";#N/A,#N/A,TRUE,"GSM Common";#N/A,#N/A,TRUE,"Burney";#N/A,#N/A,TRUE,"Central Coast";#N/A,#N/A,TRUE,"De Anza";#N/A,#N/A,TRUE,"Diablo";#N/A,#N/A,TRUE,"East Bay";#N/A,#N/A,TRUE,"Fresno";#N/A,#N/A,TRUE,"Hinkley";#N/A,#N/A,TRUE,"Kern";#N/A,#N/A,TRUE,"Kettleman";#N/A,#N/A,TRUE,"Los Medanos";#N/A,#N/A,TRUE,"McDonald Island";#N/A,#N/A,TRUE,"Meridian-Orland";#N/A,#N/A,TRUE,"Milpitas-Hollister";#N/A,#N/A,TRUE,"Mission";#N/A,#N/A,TRUE,"North Bay";#N/A,#N/A,TRUE,"North Coast";#N/A,#N/A,TRUE,"North Valley";#N/A,#N/A,TRUE,"Peninsula";#N/A,#N/A,TRUE,"Rio Vista";#N/A,#N/A,TRUE,"Sacramento";#N/A,#N/A,TRUE,"San Francisco";#N/A,#N/A,TRUE,"San Jose";#N/A,#N/A,TRUE,"Sierra";#N/A,#N/A,TRUE,"Stockton";#N/A,#N/A,TRUE,"Topock";#N/A,#N/A,TRUE,"Tracy";#N/A,#N/A,TRUE,"Willows";#N/A,#N/A,TRUE,"Yosemite";#N/A,#N/A,TRUE,"Non-GSM"}</definedName>
    <definedName name="xc" localSheetId="0" hidden="1">{#N/A,#N/A,TRUE,"Title Page";#N/A,#N/A,TRUE,"Table of Contents";#N/A,#N/A,TRUE,"Guidelines 1";#N/A,#N/A,TRUE,"Guidelines 2";#N/A,#N/A,TRUE,"SAP Help";#N/A,#N/A,TRUE,"PCC Activity Types (GSM)";#N/A,#N/A,TRUE,"PCC Activity Types (non-GSM)";#N/A,#N/A,TRUE,"Bus Areas, MWC's, &amp; Plan Orders";#N/A,#N/A,TRUE,"Receiver Cost Centers";#N/A,#N/A,TRUE,"Responsible Cost Centers";#N/A,#N/A,TRUE,"FERC Regulatory Accounts";#N/A,#N/A,TRUE,"Counties"}</definedName>
    <definedName name="xc" hidden="1">{#N/A,#N/A,TRUE,"Title Page";#N/A,#N/A,TRUE,"Table of Contents";#N/A,#N/A,TRUE,"Guidelines 1";#N/A,#N/A,TRUE,"Guidelines 2";#N/A,#N/A,TRUE,"SAP Help";#N/A,#N/A,TRUE,"PCC Activity Types (GSM)";#N/A,#N/A,TRUE,"PCC Activity Types (non-GSM)";#N/A,#N/A,TRUE,"Bus Areas, MWC's, &amp; Plan Orders";#N/A,#N/A,TRUE,"Receiver Cost Centers";#N/A,#N/A,TRUE,"Responsible Cost Centers";#N/A,#N/A,TRUE,"FERC Regulatory Accounts";#N/A,#N/A,TRUE,"Counties"}</definedName>
    <definedName name="xd" localSheetId="0" hidden="1">{#N/A,#N/A,TRUE,"Title Page";#N/A,#N/A,TRUE,"Table of Contents";#N/A,#N/A,TRUE,"Guidelines 1";#N/A,#N/A,TRUE,"Guidelines 2";#N/A,#N/A,TRUE,"Central Coast";#N/A,#N/A,TRUE,"De Anza";#N/A,#N/A,TRUE,"Diablo";#N/A,#N/A,TRUE,"East Bay";#N/A,#N/A,TRUE,"Fresno";#N/A,#N/A,TRUE,"Kern";#N/A,#N/A,TRUE,"Mission";#N/A,#N/A,TRUE,"North Bay";#N/A,#N/A,TRUE,"North Coast";#N/A,#N/A,TRUE,"North Valley";#N/A,#N/A,TRUE,"Peninsula";#N/A,#N/A,TRUE,"Sacramento";#N/A,#N/A,TRUE,"San Francisco";#N/A,#N/A,TRUE,"San Jose";#N/A,#N/A,TRUE,"Sierra";#N/A,#N/A,TRUE,"Stockton";#N/A,#N/A,TRUE,"Yosemite"}</definedName>
    <definedName name="xd" hidden="1">{#N/A,#N/A,TRUE,"Title Page";#N/A,#N/A,TRUE,"Table of Contents";#N/A,#N/A,TRUE,"Guidelines 1";#N/A,#N/A,TRUE,"Guidelines 2";#N/A,#N/A,TRUE,"Central Coast";#N/A,#N/A,TRUE,"De Anza";#N/A,#N/A,TRUE,"Diablo";#N/A,#N/A,TRUE,"East Bay";#N/A,#N/A,TRUE,"Fresno";#N/A,#N/A,TRUE,"Kern";#N/A,#N/A,TRUE,"Mission";#N/A,#N/A,TRUE,"North Bay";#N/A,#N/A,TRUE,"North Coast";#N/A,#N/A,TRUE,"North Valley";#N/A,#N/A,TRUE,"Peninsula";#N/A,#N/A,TRUE,"Sacramento";#N/A,#N/A,TRUE,"San Francisco";#N/A,#N/A,TRUE,"San Jose";#N/A,#N/A,TRUE,"Sierra";#N/A,#N/A,TRUE,"Stockton";#N/A,#N/A,TRUE,"Yosemite"}</definedName>
    <definedName name="xe" localSheetId="0" hidden="1">{#N/A,#N/A,TRUE,"Title Page";#N/A,#N/A,TRUE,"Table of Contents";#N/A,#N/A,TRUE,"Guidelines 1";#N/A,#N/A,TRUE,"Guidelines 2";#N/A,#N/A,TRUE,"Central Coast";#N/A,#N/A,TRUE,"De Anza";#N/A,#N/A,TRUE,"Diablo";#N/A,#N/A,TRUE,"East Bay";#N/A,#N/A,TRUE,"Fresno";#N/A,#N/A,TRUE,"Kern";#N/A,#N/A,TRUE,"Mission";#N/A,#N/A,TRUE,"North Bay";#N/A,#N/A,TRUE,"North Coast";#N/A,#N/A,TRUE,"North Valley";#N/A,#N/A,TRUE,"Peninsula";#N/A,#N/A,TRUE,"Sacramento";#N/A,#N/A,TRUE,"San Francisco";#N/A,#N/A,TRUE,"San Jose";#N/A,#N/A,TRUE,"Sierra";#N/A,#N/A,TRUE,"Stockton";#N/A,#N/A,TRUE,"Yosemite"}</definedName>
    <definedName name="xe" hidden="1">{#N/A,#N/A,TRUE,"Title Page";#N/A,#N/A,TRUE,"Table of Contents";#N/A,#N/A,TRUE,"Guidelines 1";#N/A,#N/A,TRUE,"Guidelines 2";#N/A,#N/A,TRUE,"Central Coast";#N/A,#N/A,TRUE,"De Anza";#N/A,#N/A,TRUE,"Diablo";#N/A,#N/A,TRUE,"East Bay";#N/A,#N/A,TRUE,"Fresno";#N/A,#N/A,TRUE,"Kern";#N/A,#N/A,TRUE,"Mission";#N/A,#N/A,TRUE,"North Bay";#N/A,#N/A,TRUE,"North Coast";#N/A,#N/A,TRUE,"North Valley";#N/A,#N/A,TRUE,"Peninsula";#N/A,#N/A,TRUE,"Sacramento";#N/A,#N/A,TRUE,"San Francisco";#N/A,#N/A,TRUE,"San Jose";#N/A,#N/A,TRUE,"Sierra";#N/A,#N/A,TRUE,"Stockton";#N/A,#N/A,TRUE,"Yosemite"}</definedName>
    <definedName name="xf" localSheetId="0" hidden="1">{#N/A,#N/A,TRUE,"Guidelines 1";#N/A,#N/A,TRUE,"Table of Contents";#N/A,#N/A,TRUE,"Title Page";#N/A,#N/A,TRUE,"Guidelines 2";#N/A,#N/A,TRUE,"SAP Help";#N/A,#N/A,TRUE,"PCC Activity Types (GSM)";#N/A,#N/A,TRUE,"PCC Activity Types (non-GSM)";#N/A,#N/A,TRUE,"Bus Areas, MWC's, &amp; Plan Orders";#N/A,#N/A,TRUE,"Receiver Cost Centers";#N/A,#N/A,TRUE,"Responsible Cost Centers";#N/A,#N/A,TRUE,"FERC Regulatory Accounts";#N/A,#N/A,TRUE,"Counties";#N/A,#N/A,TRUE,"Cost Elements";#N/A,#N/A,TRUE,"Asset Classifications"}</definedName>
    <definedName name="xf" hidden="1">{#N/A,#N/A,TRUE,"Guidelines 1";#N/A,#N/A,TRUE,"Table of Contents";#N/A,#N/A,TRUE,"Title Page";#N/A,#N/A,TRUE,"Guidelines 2";#N/A,#N/A,TRUE,"SAP Help";#N/A,#N/A,TRUE,"PCC Activity Types (GSM)";#N/A,#N/A,TRUE,"PCC Activity Types (non-GSM)";#N/A,#N/A,TRUE,"Bus Areas, MWC's, &amp; Plan Orders";#N/A,#N/A,TRUE,"Receiver Cost Centers";#N/A,#N/A,TRUE,"Responsible Cost Centers";#N/A,#N/A,TRUE,"FERC Regulatory Accounts";#N/A,#N/A,TRUE,"Counties";#N/A,#N/A,TRUE,"Cost Elements";#N/A,#N/A,TRUE,"Asset Classifications"}</definedName>
    <definedName name="xg" localSheetId="0" hidden="1">{#N/A,#N/A,TRUE,"Title Page";#N/A,#N/A,TRUE,"Table of Contents";#N/A,#N/A,TRUE,"Guidelines 1";#N/A,#N/A,TRUE,"Guidelines 2";#N/A,#N/A,TRUE,"SAP Help";#N/A,#N/A,TRUE,"PCC Activity Types (GSM)";#N/A,#N/A,TRUE,"PCC Activity Types (non-GSM)";#N/A,#N/A,TRUE,"Cost Elements";#N/A,#N/A,TRUE,"GSM Common";#N/A,#N/A,TRUE,"Burney";#N/A,#N/A,TRUE,"Hinkley";#N/A,#N/A,TRUE,"Kettleman";#N/A,#N/A,TRUE,"Los Medanos";#N/A,#N/A,TRUE,"McDonald Island";#N/A,#N/A,TRUE,"Meridian-Orland";#N/A,#N/A,TRUE,"Milpitas-Hollister";#N/A,#N/A,TRUE,"Rio Vista";#N/A,#N/A,TRUE,"Topock";#N/A,#N/A,TRUE,"Tracy";#N/A,#N/A,TRUE,"Willows";#N/A,#N/A,TRUE,"Non-GSM"}</definedName>
    <definedName name="xg" hidden="1">{#N/A,#N/A,TRUE,"Title Page";#N/A,#N/A,TRUE,"Table of Contents";#N/A,#N/A,TRUE,"Guidelines 1";#N/A,#N/A,TRUE,"Guidelines 2";#N/A,#N/A,TRUE,"SAP Help";#N/A,#N/A,TRUE,"PCC Activity Types (GSM)";#N/A,#N/A,TRUE,"PCC Activity Types (non-GSM)";#N/A,#N/A,TRUE,"Cost Elements";#N/A,#N/A,TRUE,"GSM Common";#N/A,#N/A,TRUE,"Burney";#N/A,#N/A,TRUE,"Hinkley";#N/A,#N/A,TRUE,"Kettleman";#N/A,#N/A,TRUE,"Los Medanos";#N/A,#N/A,TRUE,"McDonald Island";#N/A,#N/A,TRUE,"Meridian-Orland";#N/A,#N/A,TRUE,"Milpitas-Hollister";#N/A,#N/A,TRUE,"Rio Vista";#N/A,#N/A,TRUE,"Topock";#N/A,#N/A,TRUE,"Tracy";#N/A,#N/A,TRUE,"Willows";#N/A,#N/A,TRUE,"Non-GSM"}</definedName>
    <definedName name="xj" localSheetId="0" hidden="1">{#N/A,#N/A,FALSE,"Assumptions";#N/A,#N/A,FALSE,"RRQ inputs and toggles";#N/A,#N/A,FALSE,"Revenue Allocation Results";#N/A,#N/A,FALSE,"Table2";#N/A,#N/A,FALSE,"Distribution Revenue Allocation";#N/A,#N/A,FALSE,"FERC Rev @ PR";#N/A,#N/A,FALSE,"Public Purpose Program Allocate";#N/A,#N/A,FALSE,"CTC";#N/A,#N/A,FALSE,"UCS";#N/A,#N/A,FALSE,"Nuclear Decommissioning";#N/A,#N/A,FALSE,"FTA";#N/A,#N/A,FALSE,"RRB";#N/A,#N/A,FALSE,"Nonallocated Revenues";#N/A,#N/A,FALSE,"MC Revenues-01 sales, 96 MC's"}</definedName>
    <definedName name="xj" hidden="1">{#N/A,#N/A,FALSE,"Assumptions";#N/A,#N/A,FALSE,"RRQ inputs and toggles";#N/A,#N/A,FALSE,"Revenue Allocation Results";#N/A,#N/A,FALSE,"Table2";#N/A,#N/A,FALSE,"Distribution Revenue Allocation";#N/A,#N/A,FALSE,"FERC Rev @ PR";#N/A,#N/A,FALSE,"Public Purpose Program Allocate";#N/A,#N/A,FALSE,"CTC";#N/A,#N/A,FALSE,"UCS";#N/A,#N/A,FALSE,"Nuclear Decommissioning";#N/A,#N/A,FALSE,"FTA";#N/A,#N/A,FALSE,"RRB";#N/A,#N/A,FALSE,"Nonallocated Revenues";#N/A,#N/A,FALSE,"MC Revenues-01 sales, 96 MC's"}</definedName>
    <definedName name="xk" localSheetId="0" hidden="1">{#N/A,#N/A,FALSE,"Res - Unadj";#N/A,#N/A,FALSE,"Small L&amp;P";#N/A,#N/A,FALSE,"Medium L&amp;P";#N/A,#N/A,FALSE,"E-19";#N/A,#N/A,FALSE,"E-20";#N/A,#N/A,FALSE,"A-RTP";#N/A,#N/A,FALSE,"Strtlts &amp; Standby";#N/A,#N/A,FALSE,"AG";#N/A,#N/A,FALSE,"2001mixeduse"}</definedName>
    <definedName name="xk" hidden="1">{#N/A,#N/A,FALSE,"Res - Unadj";#N/A,#N/A,FALSE,"Small L&amp;P";#N/A,#N/A,FALSE,"Medium L&amp;P";#N/A,#N/A,FALSE,"E-19";#N/A,#N/A,FALSE,"E-20";#N/A,#N/A,FALSE,"A-RTP";#N/A,#N/A,FALSE,"Strtlts &amp; Standby";#N/A,#N/A,FALSE,"AG";#N/A,#N/A,FALSE,"2001mixeduse"}</definedName>
    <definedName name="xm" localSheetId="0" hidden="1">{#N/A,#N/A,TRUE,"Title Page";#N/A,#N/A,TRUE,"Table of Contents";#N/A,#N/A,TRUE,"Guidelines 1";#N/A,#N/A,TRUE,"Guidelines 2";#N/A,#N/A,TRUE,"SAP Help";#N/A,#N/A,TRUE,"PCC Activity Types (GSM)";#N/A,#N/A,TRUE,"PCC Activity Types (non-GSM)";#N/A,#N/A,TRUE,"Bus Areas, MWC's, &amp; Plan Orders";#N/A,#N/A,TRUE,"Receiver Cost Centers";#N/A,#N/A,TRUE,"Responsible Cost Centers";#N/A,#N/A,TRUE,"FERC Regulatory Accounts";#N/A,#N/A,TRUE,"Counties"}</definedName>
    <definedName name="xm" hidden="1">{#N/A,#N/A,TRUE,"Title Page";#N/A,#N/A,TRUE,"Table of Contents";#N/A,#N/A,TRUE,"Guidelines 1";#N/A,#N/A,TRUE,"Guidelines 2";#N/A,#N/A,TRUE,"SAP Help";#N/A,#N/A,TRUE,"PCC Activity Types (GSM)";#N/A,#N/A,TRUE,"PCC Activity Types (non-GSM)";#N/A,#N/A,TRUE,"Bus Areas, MWC's, &amp; Plan Orders";#N/A,#N/A,TRUE,"Receiver Cost Centers";#N/A,#N/A,TRUE,"Responsible Cost Centers";#N/A,#N/A,TRUE,"FERC Regulatory Accounts";#N/A,#N/A,TRUE,"Counties"}</definedName>
    <definedName name="xxx" localSheetId="0" hidden="1">{#N/A,#N/A,TRUE,"Title Page";#N/A,#N/A,TRUE,"Table of Contents";#N/A,#N/A,TRUE,"Guidelines 1";#N/A,#N/A,TRUE,"Guidelines 2";#N/A,#N/A,TRUE,"SAP Help";#N/A,#N/A,TRUE,"PCC Activity Types (GSM)";#N/A,#N/A,TRUE,"PCC Activity Types (non-GSM)";#N/A,#N/A,TRUE,"Bus Areas, MWC's, &amp; Plan Orders";#N/A,#N/A,TRUE,"Receiver Cost Centers";#N/A,#N/A,TRUE,"Responsible Cost Centers";#N/A,#N/A,TRUE,"FERC Regulatory Accounts";#N/A,#N/A,TRUE,"Counties"}</definedName>
    <definedName name="xxx" hidden="1">{#N/A,#N/A,TRUE,"Title Page";#N/A,#N/A,TRUE,"Table of Contents";#N/A,#N/A,TRUE,"Guidelines 1";#N/A,#N/A,TRUE,"Guidelines 2";#N/A,#N/A,TRUE,"SAP Help";#N/A,#N/A,TRUE,"PCC Activity Types (GSM)";#N/A,#N/A,TRUE,"PCC Activity Types (non-GSM)";#N/A,#N/A,TRUE,"Bus Areas, MWC's, &amp; Plan Orders";#N/A,#N/A,TRUE,"Receiver Cost Centers";#N/A,#N/A,TRUE,"Responsible Cost Centers";#N/A,#N/A,TRUE,"FERC Regulatory Accounts";#N/A,#N/A,TRUE,"Counties"}</definedName>
    <definedName name="xxxxxxx" localSheetId="0" hidden="1">{#N/A,#N/A,FALSE,"Sum6 (1)"}</definedName>
    <definedName name="xxxxxxx" hidden="1">{#N/A,#N/A,FALSE,"Sum6 (1)"}</definedName>
    <definedName name="yrh" localSheetId="0" hidden="1">{#N/A,#N/A,FALSE,"Aging Summary";#N/A,#N/A,FALSE,"Ratio Analysis";#N/A,#N/A,FALSE,"Test 120 Day Accts";#N/A,#N/A,FALSE,"Tickmarks"}</definedName>
    <definedName name="yrh" hidden="1">{#N/A,#N/A,FALSE,"Aging Summary";#N/A,#N/A,FALSE,"Ratio Analysis";#N/A,#N/A,FALSE,"Test 120 Day Accts";#N/A,#N/A,FALSE,"Tickmarks"}</definedName>
    <definedName name="yy" localSheetId="0" hidden="1">{#N/A,#N/A,FALSE,"Sum6 (1)"}</definedName>
    <definedName name="yy" hidden="1">{#N/A,#N/A,FALSE,"Sum6 (1)"}</definedName>
    <definedName name="z" localSheetId="0" hidden="1">{#N/A,#N/A,FALSE,"Aging Summary";#N/A,#N/A,FALSE,"Ratio Analysis";#N/A,#N/A,FALSE,"Test 120 Day Accts";#N/A,#N/A,FALSE,"Tickmarks"}</definedName>
    <definedName name="z" hidden="1">{#N/A,#N/A,FALSE,"Aging Summary";#N/A,#N/A,FALSE,"Ratio Analysis";#N/A,#N/A,FALSE,"Test 120 Day Accts";#N/A,#N/A,FALSE,"Tickmarks"}</definedName>
    <definedName name="zzz" localSheetId="0" hidden="1">{#N/A,#N/A,FALSE,"MVD_98LROP_Pl";#N/A,#N/A,FALSE,"MVD_98LROP_Sales";#N/A,#N/A,FALSE,"MVD LROP Product P+L";#N/A,#N/A,FALSE,"MVD R&amp;O's";#N/A,#N/A,FALSE,"MVD 98LROP Launches"}</definedName>
    <definedName name="zzz" hidden="1">{#N/A,#N/A,FALSE,"MVD_98LROP_Pl";#N/A,#N/A,FALSE,"MVD_98LROP_Sales";#N/A,#N/A,FALSE,"MVD LROP Product P+L";#N/A,#N/A,FALSE,"MVD R&amp;O's";#N/A,#N/A,FALSE,"MVD 98LROP Launches"}</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283" i="1" l="1"/>
  <c r="U283" i="1"/>
  <c r="T283" i="1"/>
  <c r="V283" i="1" s="1"/>
  <c r="W251" i="1"/>
  <c r="V251" i="1"/>
  <c r="U251" i="1"/>
  <c r="T251" i="1"/>
  <c r="W250" i="1"/>
  <c r="V250" i="1"/>
  <c r="U250" i="1"/>
  <c r="T250" i="1"/>
  <c r="W241" i="1"/>
  <c r="V241" i="1"/>
  <c r="U241" i="1"/>
  <c r="T241" i="1"/>
  <c r="W240" i="1"/>
  <c r="V240" i="1"/>
  <c r="U240" i="1"/>
  <c r="T240" i="1"/>
  <c r="W236" i="1"/>
  <c r="V236" i="1"/>
  <c r="U236" i="1"/>
  <c r="T236" i="1"/>
  <c r="V489" i="1"/>
  <c r="T489" i="1"/>
  <c r="S489" i="1"/>
  <c r="P489" i="1"/>
  <c r="W489" i="1" s="1"/>
  <c r="V488" i="1"/>
  <c r="T488" i="1"/>
  <c r="Y488" i="1" s="1"/>
  <c r="S488" i="1"/>
  <c r="P488" i="1"/>
  <c r="W488" i="1" s="1"/>
  <c r="V487" i="1"/>
  <c r="T487" i="1"/>
  <c r="S487" i="1"/>
  <c r="P487" i="1"/>
  <c r="W487" i="1" s="1"/>
  <c r="V486" i="1"/>
  <c r="T486" i="1"/>
  <c r="S486" i="1"/>
  <c r="P486" i="1"/>
  <c r="W486" i="1" s="1"/>
  <c r="V485" i="1"/>
  <c r="T485" i="1"/>
  <c r="S485" i="1"/>
  <c r="P485" i="1"/>
  <c r="W485" i="1" s="1"/>
  <c r="V484" i="1"/>
  <c r="T484" i="1"/>
  <c r="Y484" i="1" s="1"/>
  <c r="Q484" i="1"/>
  <c r="S484" i="1" s="1"/>
  <c r="P484" i="1"/>
  <c r="V483" i="1"/>
  <c r="T483" i="1"/>
  <c r="S483" i="1"/>
  <c r="P483" i="1"/>
  <c r="W483" i="1" s="1"/>
  <c r="V482" i="1"/>
  <c r="T482" i="1"/>
  <c r="S482" i="1"/>
  <c r="P482" i="1"/>
  <c r="W482" i="1" s="1"/>
  <c r="V481" i="1"/>
  <c r="T481" i="1"/>
  <c r="X481" i="1" s="1"/>
  <c r="S481" i="1"/>
  <c r="P481" i="1"/>
  <c r="W481" i="1" s="1"/>
  <c r="V480" i="1"/>
  <c r="T480" i="1"/>
  <c r="S480" i="1"/>
  <c r="P480" i="1"/>
  <c r="W480" i="1" s="1"/>
  <c r="V479" i="1"/>
  <c r="T479" i="1"/>
  <c r="S479" i="1"/>
  <c r="P479" i="1"/>
  <c r="W479" i="1" s="1"/>
  <c r="V478" i="1"/>
  <c r="T478" i="1"/>
  <c r="S478" i="1"/>
  <c r="P478" i="1"/>
  <c r="W478" i="1" s="1"/>
  <c r="V477" i="1"/>
  <c r="T477" i="1"/>
  <c r="S477" i="1"/>
  <c r="P477" i="1"/>
  <c r="W477" i="1" s="1"/>
  <c r="V476" i="1"/>
  <c r="T476" i="1"/>
  <c r="S476" i="1"/>
  <c r="P476" i="1"/>
  <c r="W476" i="1" s="1"/>
  <c r="W475" i="1"/>
  <c r="V475" i="1"/>
  <c r="T475" i="1"/>
  <c r="S475" i="1"/>
  <c r="U475" i="1" s="1"/>
  <c r="P475" i="1"/>
  <c r="V474" i="1"/>
  <c r="T474" i="1"/>
  <c r="X474" i="1" s="1"/>
  <c r="S474" i="1"/>
  <c r="P474" i="1"/>
  <c r="W474" i="1" s="1"/>
  <c r="V473" i="1"/>
  <c r="T473" i="1"/>
  <c r="S473" i="1"/>
  <c r="P473" i="1"/>
  <c r="W473" i="1" s="1"/>
  <c r="V472" i="1"/>
  <c r="T472" i="1"/>
  <c r="S472" i="1"/>
  <c r="P472" i="1"/>
  <c r="W472" i="1" s="1"/>
  <c r="V471" i="1"/>
  <c r="T471" i="1"/>
  <c r="S471" i="1"/>
  <c r="P471" i="1"/>
  <c r="W471" i="1" s="1"/>
  <c r="V470" i="1"/>
  <c r="T470" i="1"/>
  <c r="S470" i="1"/>
  <c r="P470" i="1"/>
  <c r="W470" i="1" s="1"/>
  <c r="V469" i="1"/>
  <c r="T469" i="1"/>
  <c r="S469" i="1"/>
  <c r="P469" i="1"/>
  <c r="W469" i="1" s="1"/>
  <c r="V468" i="1"/>
  <c r="T468" i="1"/>
  <c r="S468" i="1"/>
  <c r="P468" i="1"/>
  <c r="W468" i="1" s="1"/>
  <c r="V467" i="1"/>
  <c r="T467" i="1"/>
  <c r="X467" i="1" s="1"/>
  <c r="S467" i="1"/>
  <c r="P467" i="1"/>
  <c r="W467" i="1" s="1"/>
  <c r="V466" i="1"/>
  <c r="T466" i="1"/>
  <c r="S466" i="1"/>
  <c r="P466" i="1"/>
  <c r="W466" i="1" s="1"/>
  <c r="V465" i="1"/>
  <c r="T465" i="1"/>
  <c r="S465" i="1"/>
  <c r="P465" i="1"/>
  <c r="W465" i="1" s="1"/>
  <c r="V464" i="1"/>
  <c r="T464" i="1"/>
  <c r="S464" i="1"/>
  <c r="P464" i="1"/>
  <c r="W464" i="1" s="1"/>
  <c r="V463" i="1"/>
  <c r="T463" i="1"/>
  <c r="S463" i="1"/>
  <c r="P463" i="1"/>
  <c r="W463" i="1" s="1"/>
  <c r="V462" i="1"/>
  <c r="T462" i="1"/>
  <c r="S462" i="1"/>
  <c r="P462" i="1"/>
  <c r="W462" i="1" s="1"/>
  <c r="W461" i="1"/>
  <c r="V461" i="1"/>
  <c r="T461" i="1"/>
  <c r="S461" i="1"/>
  <c r="U461" i="1" s="1"/>
  <c r="P461" i="1"/>
  <c r="V460" i="1"/>
  <c r="T460" i="1"/>
  <c r="X460" i="1" s="1"/>
  <c r="S460" i="1"/>
  <c r="P460" i="1"/>
  <c r="W460" i="1" s="1"/>
  <c r="V459" i="1"/>
  <c r="T459" i="1"/>
  <c r="S459" i="1"/>
  <c r="P459" i="1"/>
  <c r="W459" i="1" s="1"/>
  <c r="V458" i="1"/>
  <c r="T458" i="1"/>
  <c r="Y458" i="1" s="1"/>
  <c r="S458" i="1"/>
  <c r="P458" i="1"/>
  <c r="W458" i="1" s="1"/>
  <c r="U468" i="1" l="1"/>
  <c r="U482" i="1"/>
  <c r="U485" i="1"/>
  <c r="U487" i="1"/>
  <c r="U479" i="1"/>
  <c r="U465" i="1"/>
  <c r="U460" i="1"/>
  <c r="U474" i="1"/>
  <c r="U470" i="1"/>
  <c r="U459" i="1"/>
  <c r="U473" i="1"/>
  <c r="Y489" i="1"/>
  <c r="U480" i="1"/>
  <c r="U478" i="1"/>
  <c r="U483" i="1"/>
  <c r="U488" i="1"/>
  <c r="U462" i="1"/>
  <c r="U476" i="1"/>
  <c r="U467" i="1"/>
  <c r="U486" i="1"/>
  <c r="U472" i="1"/>
  <c r="U489" i="1"/>
  <c r="U466" i="1"/>
  <c r="U464" i="1"/>
  <c r="U471" i="1"/>
  <c r="U469" i="1"/>
  <c r="U458" i="1"/>
  <c r="U481" i="1"/>
  <c r="Y460" i="1"/>
  <c r="Y474" i="1"/>
  <c r="Y467" i="1"/>
  <c r="Y481" i="1"/>
  <c r="U463" i="1"/>
  <c r="U477" i="1"/>
  <c r="X488" i="1"/>
  <c r="X489" i="1"/>
  <c r="W484" i="1"/>
  <c r="U484" i="1"/>
  <c r="X484" i="1"/>
  <c r="X458" i="1"/>
  <c r="V457" i="1" l="1"/>
  <c r="T457" i="1"/>
  <c r="S457" i="1"/>
  <c r="P457" i="1"/>
  <c r="W457" i="1" s="1"/>
  <c r="V456" i="1"/>
  <c r="T456" i="1"/>
  <c r="Y456" i="1" s="1"/>
  <c r="S456" i="1"/>
  <c r="P456" i="1"/>
  <c r="W456" i="1" s="1"/>
  <c r="V455" i="1"/>
  <c r="T455" i="1"/>
  <c r="Y455" i="1" s="1"/>
  <c r="S455" i="1"/>
  <c r="P455" i="1"/>
  <c r="V454" i="1"/>
  <c r="T454" i="1"/>
  <c r="Y454" i="1" s="1"/>
  <c r="S454" i="1"/>
  <c r="P454" i="1"/>
  <c r="W454" i="1" s="1"/>
  <c r="X454" i="1" l="1"/>
  <c r="Y457" i="1"/>
  <c r="W455" i="1"/>
  <c r="X456" i="1"/>
  <c r="U455" i="1"/>
  <c r="U457" i="1"/>
  <c r="X455" i="1"/>
  <c r="U454" i="1"/>
  <c r="X457" i="1"/>
  <c r="U456" i="1"/>
  <c r="A436" i="1"/>
  <c r="A437" i="1" s="1"/>
  <c r="A438" i="1" s="1"/>
  <c r="A439" i="1" s="1"/>
  <c r="A440" i="1" s="1"/>
  <c r="A441" i="1" s="1"/>
  <c r="A442" i="1" s="1"/>
  <c r="A443" i="1" s="1"/>
  <c r="A444" i="1" s="1"/>
  <c r="A445" i="1" s="1"/>
  <c r="A446" i="1" s="1"/>
  <c r="A447" i="1" s="1"/>
  <c r="A448" i="1" s="1"/>
  <c r="A449" i="1" s="1"/>
  <c r="A450" i="1" s="1"/>
  <c r="A451" i="1" s="1"/>
  <c r="A452" i="1" s="1"/>
  <c r="A453" i="1" s="1"/>
  <c r="A454" i="1" s="1"/>
  <c r="A455" i="1" s="1"/>
  <c r="A456" i="1" s="1"/>
  <c r="A457" i="1" s="1"/>
  <c r="A458" i="1" s="1"/>
  <c r="A459" i="1" s="1"/>
  <c r="A460" i="1" s="1"/>
  <c r="A461" i="1" s="1"/>
  <c r="A462" i="1" s="1"/>
  <c r="A463" i="1" s="1"/>
  <c r="A464" i="1" s="1"/>
  <c r="A465" i="1" s="1"/>
  <c r="A466" i="1" s="1"/>
  <c r="A467" i="1" s="1"/>
  <c r="A468" i="1" s="1"/>
  <c r="A469" i="1" s="1"/>
  <c r="A470" i="1" s="1"/>
  <c r="A471" i="1" s="1"/>
  <c r="A472" i="1" s="1"/>
  <c r="A473" i="1" s="1"/>
  <c r="A474" i="1" s="1"/>
  <c r="A475" i="1" s="1"/>
  <c r="A476" i="1" s="1"/>
  <c r="A477" i="1" s="1"/>
  <c r="A478" i="1" s="1"/>
  <c r="A479" i="1" s="1"/>
  <c r="A480" i="1" s="1"/>
  <c r="A481" i="1" s="1"/>
  <c r="A482" i="1" s="1"/>
  <c r="A483" i="1" s="1"/>
  <c r="A484" i="1" s="1"/>
  <c r="A485" i="1" s="1"/>
  <c r="A486" i="1" s="1"/>
  <c r="A487" i="1" s="1"/>
  <c r="A488" i="1" s="1"/>
  <c r="A489" i="1" s="1"/>
  <c r="V453" i="1"/>
  <c r="T453" i="1"/>
  <c r="S453" i="1"/>
  <c r="P453" i="1"/>
  <c r="W453" i="1" s="1"/>
  <c r="V452" i="1"/>
  <c r="T452" i="1"/>
  <c r="S452" i="1"/>
  <c r="U452" i="1" s="1"/>
  <c r="P452" i="1"/>
  <c r="W452" i="1" s="1"/>
  <c r="V451" i="1"/>
  <c r="T451" i="1"/>
  <c r="Y451" i="1" s="1"/>
  <c r="S451" i="1"/>
  <c r="P451" i="1"/>
  <c r="W451" i="1" s="1"/>
  <c r="S450" i="1"/>
  <c r="V450" i="1"/>
  <c r="P450" i="1"/>
  <c r="W450" i="1" s="1"/>
  <c r="S449" i="1"/>
  <c r="V449" i="1"/>
  <c r="V448" i="1"/>
  <c r="T448" i="1"/>
  <c r="Y448" i="1" s="1"/>
  <c r="S448" i="1"/>
  <c r="P448" i="1"/>
  <c r="W448" i="1" s="1"/>
  <c r="V447" i="1"/>
  <c r="T447" i="1"/>
  <c r="S447" i="1"/>
  <c r="P447" i="1"/>
  <c r="V446" i="1"/>
  <c r="T446" i="1"/>
  <c r="Y446" i="1" s="1"/>
  <c r="S446" i="1"/>
  <c r="P446" i="1"/>
  <c r="W446" i="1" s="1"/>
  <c r="V445" i="1"/>
  <c r="T445" i="1"/>
  <c r="X445" i="1" s="1"/>
  <c r="S445" i="1"/>
  <c r="P445" i="1"/>
  <c r="W445" i="1" s="1"/>
  <c r="V444" i="1"/>
  <c r="T444" i="1"/>
  <c r="S444" i="1"/>
  <c r="P444" i="1"/>
  <c r="W444" i="1" s="1"/>
  <c r="V443" i="1"/>
  <c r="T443" i="1"/>
  <c r="S443" i="1"/>
  <c r="P443" i="1"/>
  <c r="W443" i="1" s="1"/>
  <c r="V442" i="1"/>
  <c r="T442" i="1"/>
  <c r="S442" i="1"/>
  <c r="P442" i="1"/>
  <c r="V441" i="1"/>
  <c r="U441" i="1"/>
  <c r="T441" i="1"/>
  <c r="S441" i="1"/>
  <c r="P441" i="1"/>
  <c r="W441" i="1" s="1"/>
  <c r="V440" i="1"/>
  <c r="T440" i="1"/>
  <c r="S440" i="1"/>
  <c r="P440" i="1"/>
  <c r="W440" i="1" s="1"/>
  <c r="V439" i="1"/>
  <c r="T439" i="1"/>
  <c r="S439" i="1"/>
  <c r="P439" i="1"/>
  <c r="V438" i="1"/>
  <c r="T438" i="1"/>
  <c r="S438" i="1"/>
  <c r="P438" i="1"/>
  <c r="W438" i="1" s="1"/>
  <c r="V437" i="1"/>
  <c r="T437" i="1"/>
  <c r="S437" i="1"/>
  <c r="P437" i="1"/>
  <c r="W437" i="1" s="1"/>
  <c r="V436" i="1"/>
  <c r="T436" i="1"/>
  <c r="S436" i="1"/>
  <c r="P436" i="1"/>
  <c r="Y435" i="1"/>
  <c r="X435" i="1"/>
  <c r="V435" i="1"/>
  <c r="T435" i="1"/>
  <c r="S435" i="1"/>
  <c r="P435" i="1"/>
  <c r="W435" i="1" s="1"/>
  <c r="V434" i="1"/>
  <c r="T434" i="1"/>
  <c r="S434" i="1"/>
  <c r="P434" i="1"/>
  <c r="W434" i="1" s="1"/>
  <c r="W433" i="1"/>
  <c r="V433" i="1"/>
  <c r="T433" i="1"/>
  <c r="S433" i="1"/>
  <c r="U433" i="1" s="1"/>
  <c r="P433" i="1"/>
  <c r="V432" i="1"/>
  <c r="T432" i="1"/>
  <c r="S432" i="1"/>
  <c r="P432" i="1"/>
  <c r="W432" i="1" s="1"/>
  <c r="W431" i="1"/>
  <c r="V431" i="1"/>
  <c r="U431" i="1"/>
  <c r="T431" i="1"/>
  <c r="S431" i="1"/>
  <c r="P431" i="1"/>
  <c r="V430" i="1"/>
  <c r="T430" i="1"/>
  <c r="X430" i="1" s="1"/>
  <c r="S430" i="1"/>
  <c r="P430" i="1"/>
  <c r="W430" i="1" s="1"/>
  <c r="Y445" i="1" l="1"/>
  <c r="U432" i="1"/>
  <c r="U443" i="1"/>
  <c r="U430" i="1"/>
  <c r="U446" i="1"/>
  <c r="U444" i="1"/>
  <c r="W436" i="1"/>
  <c r="W439" i="1"/>
  <c r="W447" i="1"/>
  <c r="U453" i="1"/>
  <c r="U436" i="1"/>
  <c r="W442" i="1"/>
  <c r="U434" i="1"/>
  <c r="X451" i="1"/>
  <c r="U442" i="1"/>
  <c r="X448" i="1"/>
  <c r="U437" i="1"/>
  <c r="U440" i="1"/>
  <c r="Y430" i="1"/>
  <c r="X446" i="1"/>
  <c r="U435" i="1"/>
  <c r="U438" i="1"/>
  <c r="U451" i="1"/>
  <c r="U439" i="1"/>
  <c r="Y438" i="1"/>
  <c r="Y447" i="1"/>
  <c r="T449" i="1"/>
  <c r="Y449" i="1" s="1"/>
  <c r="U448" i="1"/>
  <c r="U447" i="1"/>
  <c r="P449" i="1"/>
  <c r="U450" i="1"/>
  <c r="U449" i="1"/>
  <c r="W449" i="1"/>
  <c r="X449" i="1"/>
  <c r="T450" i="1"/>
  <c r="X447" i="1"/>
  <c r="X438" i="1"/>
  <c r="U445" i="1"/>
  <c r="V429" i="1"/>
  <c r="T429" i="1"/>
  <c r="X429" i="1" s="1"/>
  <c r="S429" i="1"/>
  <c r="P429" i="1"/>
  <c r="W429" i="1" s="1"/>
  <c r="U429" i="1" l="1"/>
  <c r="Y429" i="1"/>
  <c r="X450" i="1"/>
  <c r="Y450" i="1"/>
  <c r="AI186" i="1" l="1"/>
  <c r="AG186" i="1"/>
  <c r="AF186" i="1"/>
  <c r="AC186" i="1"/>
  <c r="V186" i="1"/>
  <c r="T186" i="1"/>
  <c r="S186" i="1"/>
  <c r="P186" i="1"/>
  <c r="AJ185" i="1"/>
  <c r="AI185" i="1"/>
  <c r="AK185" i="1" s="1"/>
  <c r="AH185" i="1"/>
  <c r="AG185" i="1"/>
  <c r="AF185" i="1"/>
  <c r="AC185" i="1"/>
  <c r="V185" i="1"/>
  <c r="T185" i="1"/>
  <c r="X185" i="1" s="1"/>
  <c r="S185" i="1"/>
  <c r="P185" i="1"/>
  <c r="AI184" i="1"/>
  <c r="AG184" i="1"/>
  <c r="AF184" i="1"/>
  <c r="AC184" i="1"/>
  <c r="V184" i="1"/>
  <c r="T184" i="1"/>
  <c r="S184" i="1"/>
  <c r="P184" i="1"/>
  <c r="AI183" i="1"/>
  <c r="AK183" i="1" s="1"/>
  <c r="AG183" i="1"/>
  <c r="AF183" i="1"/>
  <c r="AC183" i="1"/>
  <c r="V183" i="1"/>
  <c r="T183" i="1"/>
  <c r="X183" i="1" s="1"/>
  <c r="S183" i="1"/>
  <c r="P183" i="1"/>
  <c r="AI182" i="1"/>
  <c r="AK182" i="1" s="1"/>
  <c r="AG182" i="1"/>
  <c r="AF182" i="1"/>
  <c r="W182" i="1"/>
  <c r="V182" i="1"/>
  <c r="T182" i="1"/>
  <c r="S182" i="1"/>
  <c r="P182" i="1"/>
  <c r="AI181" i="1"/>
  <c r="AG181" i="1"/>
  <c r="AF181" i="1"/>
  <c r="AC181" i="1"/>
  <c r="V181" i="1"/>
  <c r="T181" i="1"/>
  <c r="S181" i="1"/>
  <c r="U181" i="1" s="1"/>
  <c r="W181" i="1" s="1"/>
  <c r="P181" i="1"/>
  <c r="AI180" i="1"/>
  <c r="AK180" i="1" s="1"/>
  <c r="AG180" i="1"/>
  <c r="AF180" i="1"/>
  <c r="AC180" i="1"/>
  <c r="V180" i="1"/>
  <c r="T180" i="1"/>
  <c r="S180" i="1"/>
  <c r="P180" i="1"/>
  <c r="AI179" i="1"/>
  <c r="AH179" i="1"/>
  <c r="AG179" i="1"/>
  <c r="AF179" i="1"/>
  <c r="AC179" i="1"/>
  <c r="V179" i="1"/>
  <c r="T179" i="1"/>
  <c r="S179" i="1"/>
  <c r="P179" i="1"/>
  <c r="AI178" i="1"/>
  <c r="AK178" i="1" s="1"/>
  <c r="AG178" i="1"/>
  <c r="AF178" i="1"/>
  <c r="AC178" i="1"/>
  <c r="X178" i="1"/>
  <c r="V178" i="1"/>
  <c r="T178" i="1"/>
  <c r="S178" i="1"/>
  <c r="P178" i="1"/>
  <c r="AI177" i="1"/>
  <c r="AG177" i="1"/>
  <c r="AF177" i="1"/>
  <c r="AJ177" i="1" s="1"/>
  <c r="V177" i="1"/>
  <c r="T177" i="1"/>
  <c r="S177" i="1"/>
  <c r="U177" i="1" s="1"/>
  <c r="W177" i="1" s="1"/>
  <c r="P177" i="1"/>
  <c r="AI176" i="1"/>
  <c r="AK176" i="1" s="1"/>
  <c r="AG176" i="1"/>
  <c r="AF176" i="1"/>
  <c r="AJ176" i="1" s="1"/>
  <c r="V176" i="1"/>
  <c r="Y176" i="1" s="1"/>
  <c r="T176" i="1"/>
  <c r="X176" i="1" s="1"/>
  <c r="S176" i="1"/>
  <c r="P176" i="1"/>
  <c r="AI175" i="1"/>
  <c r="AG175" i="1"/>
  <c r="AF175" i="1"/>
  <c r="AC175" i="1"/>
  <c r="AH175" i="1" s="1"/>
  <c r="V175" i="1"/>
  <c r="T175" i="1"/>
  <c r="S175" i="1"/>
  <c r="P175" i="1"/>
  <c r="U175" i="1" s="1"/>
  <c r="W175" i="1" s="1"/>
  <c r="AI174" i="1"/>
  <c r="AK174" i="1" s="1"/>
  <c r="AG174" i="1"/>
  <c r="AF174" i="1"/>
  <c r="AC174" i="1"/>
  <c r="V174" i="1"/>
  <c r="T174" i="1"/>
  <c r="X174" i="1" s="1"/>
  <c r="S174" i="1"/>
  <c r="U174" i="1" s="1"/>
  <c r="W174" i="1" s="1"/>
  <c r="P174" i="1"/>
  <c r="AI173" i="1"/>
  <c r="AG173" i="1"/>
  <c r="AF173" i="1"/>
  <c r="AJ173" i="1" s="1"/>
  <c r="V173" i="1"/>
  <c r="T173" i="1"/>
  <c r="S173" i="1"/>
  <c r="P173" i="1"/>
  <c r="AJ172" i="1"/>
  <c r="AI172" i="1"/>
  <c r="AK172" i="1" s="1"/>
  <c r="AH172" i="1"/>
  <c r="AG172" i="1"/>
  <c r="AF172" i="1"/>
  <c r="Y172" i="1"/>
  <c r="V172" i="1"/>
  <c r="T172" i="1"/>
  <c r="X172" i="1" s="1"/>
  <c r="S172" i="1"/>
  <c r="P172" i="1"/>
  <c r="AI171" i="1"/>
  <c r="AG171" i="1"/>
  <c r="AF171" i="1"/>
  <c r="AC171" i="1"/>
  <c r="V171" i="1"/>
  <c r="T171" i="1"/>
  <c r="S171" i="1"/>
  <c r="P171" i="1"/>
  <c r="AI170" i="1"/>
  <c r="AK170" i="1" s="1"/>
  <c r="AG170" i="1"/>
  <c r="AF170" i="1"/>
  <c r="AC170" i="1"/>
  <c r="V170" i="1"/>
  <c r="T170" i="1"/>
  <c r="X170" i="1" s="1"/>
  <c r="S170" i="1"/>
  <c r="P170" i="1"/>
  <c r="AI169" i="1"/>
  <c r="AG169" i="1"/>
  <c r="AF169" i="1"/>
  <c r="V169" i="1"/>
  <c r="T169" i="1"/>
  <c r="S169" i="1"/>
  <c r="P169" i="1"/>
  <c r="AI168" i="1"/>
  <c r="AK168" i="1" s="1"/>
  <c r="AG168" i="1"/>
  <c r="AF168" i="1"/>
  <c r="AH168" i="1" s="1"/>
  <c r="V168" i="1"/>
  <c r="T168" i="1"/>
  <c r="X168" i="1" s="1"/>
  <c r="S168" i="1"/>
  <c r="P168" i="1"/>
  <c r="AI167" i="1"/>
  <c r="AG167" i="1"/>
  <c r="AF167" i="1"/>
  <c r="AC167" i="1"/>
  <c r="V167" i="1"/>
  <c r="T167" i="1"/>
  <c r="S167" i="1"/>
  <c r="P167" i="1"/>
  <c r="AI166" i="1"/>
  <c r="AG166" i="1"/>
  <c r="AF166" i="1"/>
  <c r="AC166" i="1"/>
  <c r="V166" i="1"/>
  <c r="T166" i="1"/>
  <c r="S166" i="1"/>
  <c r="P166" i="1"/>
  <c r="AI165" i="1"/>
  <c r="AG165" i="1"/>
  <c r="AF165" i="1"/>
  <c r="AC165" i="1"/>
  <c r="AH165" i="1" s="1"/>
  <c r="V165" i="1"/>
  <c r="T165" i="1"/>
  <c r="S165" i="1"/>
  <c r="P165" i="1"/>
  <c r="AI164" i="1"/>
  <c r="AK164" i="1" s="1"/>
  <c r="AG164" i="1"/>
  <c r="AF164" i="1"/>
  <c r="AC164" i="1"/>
  <c r="AJ164" i="1" s="1"/>
  <c r="V164" i="1"/>
  <c r="T164" i="1"/>
  <c r="Y164" i="1" s="1"/>
  <c r="S164" i="1"/>
  <c r="P164" i="1"/>
  <c r="AJ163" i="1"/>
  <c r="AI163" i="1"/>
  <c r="AG163" i="1"/>
  <c r="AF163" i="1"/>
  <c r="AH163" i="1" s="1"/>
  <c r="W163" i="1"/>
  <c r="V163" i="1"/>
  <c r="T163" i="1"/>
  <c r="S163" i="1"/>
  <c r="P163" i="1"/>
  <c r="U163" i="1" s="1"/>
  <c r="AI162" i="1"/>
  <c r="AK162" i="1" s="1"/>
  <c r="AH162" i="1"/>
  <c r="AG162" i="1"/>
  <c r="AF162" i="1"/>
  <c r="AC162" i="1"/>
  <c r="W162" i="1"/>
  <c r="V162" i="1"/>
  <c r="T162" i="1"/>
  <c r="X162" i="1" s="1"/>
  <c r="S162" i="1"/>
  <c r="P162" i="1"/>
  <c r="AI161" i="1"/>
  <c r="AK161" i="1" s="1"/>
  <c r="AG161" i="1"/>
  <c r="AF161" i="1"/>
  <c r="W161" i="1"/>
  <c r="V161" i="1"/>
  <c r="T161" i="1"/>
  <c r="X161" i="1" s="1"/>
  <c r="S161" i="1"/>
  <c r="P161" i="1"/>
  <c r="V160" i="1"/>
  <c r="T160" i="1"/>
  <c r="S160" i="1"/>
  <c r="P160" i="1"/>
  <c r="V159" i="1"/>
  <c r="T159" i="1"/>
  <c r="S159" i="1"/>
  <c r="U159" i="1" s="1"/>
  <c r="W159" i="1" s="1"/>
  <c r="P159" i="1"/>
  <c r="AI158" i="1"/>
  <c r="AK158" i="1" s="1"/>
  <c r="AG158" i="1"/>
  <c r="AF158" i="1"/>
  <c r="AJ158" i="1" s="1"/>
  <c r="V158" i="1"/>
  <c r="T158" i="1"/>
  <c r="Y158" i="1" s="1"/>
  <c r="S158" i="1"/>
  <c r="P158" i="1"/>
  <c r="AI157" i="1"/>
  <c r="AG157" i="1"/>
  <c r="AF157" i="1"/>
  <c r="AC157" i="1"/>
  <c r="V157" i="1"/>
  <c r="T157" i="1"/>
  <c r="S157" i="1"/>
  <c r="U157" i="1" s="1"/>
  <c r="W157" i="1" s="1"/>
  <c r="P157" i="1"/>
  <c r="AI156" i="1"/>
  <c r="AG156" i="1"/>
  <c r="AF156" i="1"/>
  <c r="AC156" i="1"/>
  <c r="V156" i="1"/>
  <c r="T156" i="1"/>
  <c r="S156" i="1"/>
  <c r="P156" i="1"/>
  <c r="AI155" i="1"/>
  <c r="AK155" i="1" s="1"/>
  <c r="AH155" i="1"/>
  <c r="AG155" i="1"/>
  <c r="AF155" i="1"/>
  <c r="AC155" i="1"/>
  <c r="AJ155" i="1" s="1"/>
  <c r="V155" i="1"/>
  <c r="T155" i="1"/>
  <c r="X155" i="1" s="1"/>
  <c r="S155" i="1"/>
  <c r="P155" i="1"/>
  <c r="AI154" i="1"/>
  <c r="AG154" i="1"/>
  <c r="AF154" i="1"/>
  <c r="AC154" i="1"/>
  <c r="V154" i="1"/>
  <c r="T154" i="1"/>
  <c r="S154" i="1"/>
  <c r="P154" i="1"/>
  <c r="AI153" i="1"/>
  <c r="AG153" i="1"/>
  <c r="AF153" i="1"/>
  <c r="AC153" i="1"/>
  <c r="AH153" i="1" s="1"/>
  <c r="V153" i="1"/>
  <c r="T153" i="1"/>
  <c r="S153" i="1"/>
  <c r="U153" i="1" s="1"/>
  <c r="W153" i="1" s="1"/>
  <c r="P153" i="1"/>
  <c r="AI152" i="1"/>
  <c r="AK152" i="1" s="1"/>
  <c r="AG152" i="1"/>
  <c r="AF152" i="1"/>
  <c r="AC152" i="1"/>
  <c r="V152" i="1"/>
  <c r="T152" i="1"/>
  <c r="X152" i="1" s="1"/>
  <c r="S152" i="1"/>
  <c r="U152" i="1" s="1"/>
  <c r="W152" i="1" s="1"/>
  <c r="P152" i="1"/>
  <c r="AI151" i="1"/>
  <c r="AK151" i="1" s="1"/>
  <c r="AG151" i="1"/>
  <c r="AF151" i="1"/>
  <c r="V151" i="1"/>
  <c r="T151" i="1"/>
  <c r="S151" i="1"/>
  <c r="P151" i="1"/>
  <c r="AI150" i="1"/>
  <c r="AG150" i="1"/>
  <c r="AF150" i="1"/>
  <c r="AC150" i="1"/>
  <c r="V150" i="1"/>
  <c r="T150" i="1"/>
  <c r="S150" i="1"/>
  <c r="P150" i="1"/>
  <c r="AI149" i="1"/>
  <c r="AK149" i="1" s="1"/>
  <c r="AG149" i="1"/>
  <c r="AF149" i="1"/>
  <c r="AJ149" i="1" s="1"/>
  <c r="AC149" i="1"/>
  <c r="V149" i="1"/>
  <c r="T149" i="1"/>
  <c r="Y149" i="1" s="1"/>
  <c r="S149" i="1"/>
  <c r="P149" i="1"/>
  <c r="AI148" i="1"/>
  <c r="AH148" i="1"/>
  <c r="AG148" i="1"/>
  <c r="AF148" i="1"/>
  <c r="AC148" i="1"/>
  <c r="AJ148" i="1" s="1"/>
  <c r="V148" i="1"/>
  <c r="T148" i="1"/>
  <c r="S148" i="1"/>
  <c r="P148" i="1"/>
  <c r="AJ147" i="1"/>
  <c r="AI147" i="1"/>
  <c r="AK147" i="1" s="1"/>
  <c r="AG147" i="1"/>
  <c r="AF147" i="1"/>
  <c r="AH147" i="1" s="1"/>
  <c r="AC147" i="1"/>
  <c r="V147" i="1"/>
  <c r="T147" i="1"/>
  <c r="X147" i="1" s="1"/>
  <c r="S147" i="1"/>
  <c r="P147" i="1"/>
  <c r="AI146" i="1"/>
  <c r="AG146" i="1"/>
  <c r="AF146" i="1"/>
  <c r="AC146" i="1"/>
  <c r="V146" i="1"/>
  <c r="T146" i="1"/>
  <c r="S146" i="1"/>
  <c r="P146" i="1"/>
  <c r="AI145" i="1"/>
  <c r="AK145" i="1" s="1"/>
  <c r="AG145" i="1"/>
  <c r="AF145" i="1"/>
  <c r="AJ145" i="1" s="1"/>
  <c r="AC145" i="1"/>
  <c r="V145" i="1"/>
  <c r="T145" i="1"/>
  <c r="X145" i="1" s="1"/>
  <c r="S145" i="1"/>
  <c r="U145" i="1" s="1"/>
  <c r="P145" i="1"/>
  <c r="AI144" i="1"/>
  <c r="AG144" i="1"/>
  <c r="AF144" i="1"/>
  <c r="AJ144" i="1" s="1"/>
  <c r="V144" i="1"/>
  <c r="T144" i="1"/>
  <c r="S144" i="1"/>
  <c r="P144" i="1"/>
  <c r="AI143" i="1"/>
  <c r="AK143" i="1" s="1"/>
  <c r="AG143" i="1"/>
  <c r="AF143" i="1"/>
  <c r="AJ143" i="1" s="1"/>
  <c r="V143" i="1"/>
  <c r="T143" i="1"/>
  <c r="X143" i="1" s="1"/>
  <c r="S143" i="1"/>
  <c r="P143" i="1"/>
  <c r="AI142" i="1"/>
  <c r="AG142" i="1"/>
  <c r="AF142" i="1"/>
  <c r="AC142" i="1"/>
  <c r="V142" i="1"/>
  <c r="T142" i="1"/>
  <c r="S142" i="1"/>
  <c r="P142" i="1"/>
  <c r="AI141" i="1"/>
  <c r="AK141" i="1" s="1"/>
  <c r="AG141" i="1"/>
  <c r="AF141" i="1"/>
  <c r="AC141" i="1"/>
  <c r="V141" i="1"/>
  <c r="T141" i="1"/>
  <c r="X141" i="1" s="1"/>
  <c r="S141" i="1"/>
  <c r="P141" i="1"/>
  <c r="AI140" i="1"/>
  <c r="AG140" i="1"/>
  <c r="AF140" i="1"/>
  <c r="AC140" i="1"/>
  <c r="V140" i="1"/>
  <c r="U140" i="1"/>
  <c r="W140" i="1" s="1"/>
  <c r="T140" i="1"/>
  <c r="S140" i="1"/>
  <c r="P140" i="1"/>
  <c r="AI139" i="1"/>
  <c r="AK139" i="1" s="1"/>
  <c r="AG139" i="1"/>
  <c r="AF139" i="1"/>
  <c r="AH139" i="1" s="1"/>
  <c r="AC139" i="1"/>
  <c r="V139" i="1"/>
  <c r="T139" i="1"/>
  <c r="X139" i="1" s="1"/>
  <c r="S139" i="1"/>
  <c r="P139" i="1"/>
  <c r="AI138" i="1"/>
  <c r="AG138" i="1"/>
  <c r="AF138" i="1"/>
  <c r="AH138" i="1" s="1"/>
  <c r="V138" i="1"/>
  <c r="T138" i="1"/>
  <c r="S138" i="1"/>
  <c r="U138" i="1" s="1"/>
  <c r="W138" i="1" s="1"/>
  <c r="P138" i="1"/>
  <c r="AI137" i="1"/>
  <c r="AK137" i="1" s="1"/>
  <c r="AG137" i="1"/>
  <c r="AF137" i="1"/>
  <c r="AJ137" i="1" s="1"/>
  <c r="V137" i="1"/>
  <c r="T137" i="1"/>
  <c r="S137" i="1"/>
  <c r="P137" i="1"/>
  <c r="AI136" i="1"/>
  <c r="AG136" i="1"/>
  <c r="AF136" i="1"/>
  <c r="AJ136" i="1" s="1"/>
  <c r="V136" i="1"/>
  <c r="T136" i="1"/>
  <c r="S136" i="1"/>
  <c r="P136" i="1"/>
  <c r="AI135" i="1"/>
  <c r="AK135" i="1" s="1"/>
  <c r="AG135" i="1"/>
  <c r="AF135" i="1"/>
  <c r="V135" i="1"/>
  <c r="T135" i="1"/>
  <c r="X135" i="1" s="1"/>
  <c r="S135" i="1"/>
  <c r="U135" i="1" s="1"/>
  <c r="P135" i="1"/>
  <c r="AJ134" i="1"/>
  <c r="AI134" i="1"/>
  <c r="AG134" i="1"/>
  <c r="AF134" i="1"/>
  <c r="AH134" i="1" s="1"/>
  <c r="V134" i="1"/>
  <c r="T134" i="1"/>
  <c r="S134" i="1"/>
  <c r="P134" i="1"/>
  <c r="AI133" i="1"/>
  <c r="AK133" i="1" s="1"/>
  <c r="AG133" i="1"/>
  <c r="AF133" i="1"/>
  <c r="AH133" i="1" s="1"/>
  <c r="V133" i="1"/>
  <c r="T133" i="1"/>
  <c r="X133" i="1" s="1"/>
  <c r="S133" i="1"/>
  <c r="P133" i="1"/>
  <c r="AI132" i="1"/>
  <c r="AG132" i="1"/>
  <c r="AF132" i="1"/>
  <c r="AC132" i="1"/>
  <c r="V132" i="1"/>
  <c r="T132" i="1"/>
  <c r="S132" i="1"/>
  <c r="P132" i="1"/>
  <c r="AI131" i="1"/>
  <c r="AK131" i="1" s="1"/>
  <c r="AG131" i="1"/>
  <c r="AF131" i="1"/>
  <c r="AC131" i="1"/>
  <c r="V131" i="1"/>
  <c r="T131" i="1"/>
  <c r="S131" i="1"/>
  <c r="P131" i="1"/>
  <c r="AI130" i="1"/>
  <c r="AG130" i="1"/>
  <c r="AF130" i="1"/>
  <c r="AC130" i="1"/>
  <c r="V130" i="1"/>
  <c r="T130" i="1"/>
  <c r="S130" i="1"/>
  <c r="P130" i="1"/>
  <c r="AI129" i="1"/>
  <c r="AK129" i="1" s="1"/>
  <c r="AG129" i="1"/>
  <c r="AF129" i="1"/>
  <c r="AC129" i="1"/>
  <c r="V129" i="1"/>
  <c r="T129" i="1"/>
  <c r="Y129" i="1" s="1"/>
  <c r="S129" i="1"/>
  <c r="P129" i="1"/>
  <c r="AJ128" i="1"/>
  <c r="AI128" i="1"/>
  <c r="AG128" i="1"/>
  <c r="AF128" i="1"/>
  <c r="AH128" i="1" s="1"/>
  <c r="AC128" i="1"/>
  <c r="V128" i="1"/>
  <c r="T128" i="1"/>
  <c r="S128" i="1"/>
  <c r="P128" i="1"/>
  <c r="AI127" i="1"/>
  <c r="AK127" i="1" s="1"/>
  <c r="AG127" i="1"/>
  <c r="AF127" i="1"/>
  <c r="AC127" i="1"/>
  <c r="V127" i="1"/>
  <c r="T127" i="1"/>
  <c r="X127" i="1" s="1"/>
  <c r="S127" i="1"/>
  <c r="P127" i="1"/>
  <c r="AI126" i="1"/>
  <c r="AG126" i="1"/>
  <c r="AF126" i="1"/>
  <c r="V126" i="1"/>
  <c r="T126" i="1"/>
  <c r="S126" i="1"/>
  <c r="P126" i="1"/>
  <c r="AI125" i="1"/>
  <c r="AK125" i="1" s="1"/>
  <c r="AG125" i="1"/>
  <c r="AF125" i="1"/>
  <c r="AJ125" i="1" s="1"/>
  <c r="V125" i="1"/>
  <c r="T125" i="1"/>
  <c r="X125" i="1" s="1"/>
  <c r="S125" i="1"/>
  <c r="P125" i="1"/>
  <c r="U125" i="1" s="1"/>
  <c r="AI124" i="1"/>
  <c r="AG124" i="1"/>
  <c r="AF124" i="1"/>
  <c r="AC124" i="1"/>
  <c r="V124" i="1"/>
  <c r="T124" i="1"/>
  <c r="S124" i="1"/>
  <c r="P124" i="1"/>
  <c r="AI123" i="1"/>
  <c r="AK123" i="1" s="1"/>
  <c r="AG123" i="1"/>
  <c r="AF123" i="1"/>
  <c r="AC123" i="1"/>
  <c r="V123" i="1"/>
  <c r="Y123" i="1" s="1"/>
  <c r="T123" i="1"/>
  <c r="X123" i="1" s="1"/>
  <c r="S123" i="1"/>
  <c r="P123" i="1"/>
  <c r="AI122" i="1"/>
  <c r="AG122" i="1"/>
  <c r="AF122" i="1"/>
  <c r="AH122" i="1" s="1"/>
  <c r="V122" i="1"/>
  <c r="T122" i="1"/>
  <c r="S122" i="1"/>
  <c r="P122" i="1"/>
  <c r="AI121" i="1"/>
  <c r="AK121" i="1" s="1"/>
  <c r="AG121" i="1"/>
  <c r="AF121" i="1"/>
  <c r="AJ121" i="1" s="1"/>
  <c r="V121" i="1"/>
  <c r="T121" i="1"/>
  <c r="S121" i="1"/>
  <c r="P121" i="1"/>
  <c r="AI120" i="1"/>
  <c r="AG120" i="1"/>
  <c r="AF120" i="1"/>
  <c r="AC120" i="1"/>
  <c r="V120" i="1"/>
  <c r="T120" i="1"/>
  <c r="S120" i="1"/>
  <c r="U120" i="1" s="1"/>
  <c r="W120" i="1" s="1"/>
  <c r="P120" i="1"/>
  <c r="AI119" i="1"/>
  <c r="AK119" i="1" s="1"/>
  <c r="AG119" i="1"/>
  <c r="AF119" i="1"/>
  <c r="AJ119" i="1" s="1"/>
  <c r="AC119" i="1"/>
  <c r="V119" i="1"/>
  <c r="T119" i="1"/>
  <c r="X119" i="1" s="1"/>
  <c r="S119" i="1"/>
  <c r="P119" i="1"/>
  <c r="AI118" i="1"/>
  <c r="AG118" i="1"/>
  <c r="AF118" i="1"/>
  <c r="V118" i="1"/>
  <c r="T118" i="1"/>
  <c r="S118" i="1"/>
  <c r="P118" i="1"/>
  <c r="AI117" i="1"/>
  <c r="AK117" i="1" s="1"/>
  <c r="AG117" i="1"/>
  <c r="AF117" i="1"/>
  <c r="AH117" i="1" s="1"/>
  <c r="V117" i="1"/>
  <c r="T117" i="1"/>
  <c r="X117" i="1" s="1"/>
  <c r="S117" i="1"/>
  <c r="P117" i="1"/>
  <c r="AI116" i="1"/>
  <c r="AG116" i="1"/>
  <c r="AF116" i="1"/>
  <c r="AJ116" i="1" s="1"/>
  <c r="V116" i="1"/>
  <c r="T116" i="1"/>
  <c r="S116" i="1"/>
  <c r="P116" i="1"/>
  <c r="AJ115" i="1"/>
  <c r="AI115" i="1"/>
  <c r="AG115" i="1"/>
  <c r="AF115" i="1"/>
  <c r="AH115" i="1" s="1"/>
  <c r="V115" i="1"/>
  <c r="T115" i="1"/>
  <c r="S115" i="1"/>
  <c r="U115" i="1" s="1"/>
  <c r="W115" i="1" s="1"/>
  <c r="P115" i="1"/>
  <c r="AI114" i="1"/>
  <c r="AK114" i="1" s="1"/>
  <c r="AG114" i="1"/>
  <c r="AF114" i="1"/>
  <c r="AJ114" i="1" s="1"/>
  <c r="X114" i="1"/>
  <c r="V114" i="1"/>
  <c r="T114" i="1"/>
  <c r="S114" i="1"/>
  <c r="P114" i="1"/>
  <c r="AI113" i="1"/>
  <c r="AG113" i="1"/>
  <c r="AF113" i="1"/>
  <c r="AJ113" i="1" s="1"/>
  <c r="V113" i="1"/>
  <c r="T113" i="1"/>
  <c r="S113" i="1"/>
  <c r="P113" i="1"/>
  <c r="AJ112" i="1"/>
  <c r="AI112" i="1"/>
  <c r="AG112" i="1"/>
  <c r="AF112" i="1"/>
  <c r="AH112" i="1" s="1"/>
  <c r="V112" i="1"/>
  <c r="T112" i="1"/>
  <c r="S112" i="1"/>
  <c r="P112" i="1"/>
  <c r="AI111" i="1"/>
  <c r="AK111" i="1" s="1"/>
  <c r="AG111" i="1"/>
  <c r="AF111" i="1"/>
  <c r="AJ111" i="1" s="1"/>
  <c r="V111" i="1"/>
  <c r="Y111" i="1" s="1"/>
  <c r="T111" i="1"/>
  <c r="X111" i="1" s="1"/>
  <c r="S111" i="1"/>
  <c r="P111" i="1"/>
  <c r="AI110" i="1"/>
  <c r="AG110" i="1"/>
  <c r="AF110" i="1"/>
  <c r="V110" i="1"/>
  <c r="T110" i="1"/>
  <c r="S110" i="1"/>
  <c r="U110" i="1" s="1"/>
  <c r="W110" i="1" s="1"/>
  <c r="P110" i="1"/>
  <c r="AK109" i="1"/>
  <c r="AI109" i="1"/>
  <c r="AG109" i="1"/>
  <c r="AF109" i="1"/>
  <c r="AJ109" i="1" s="1"/>
  <c r="V109" i="1"/>
  <c r="T109" i="1"/>
  <c r="S109" i="1"/>
  <c r="P109" i="1"/>
  <c r="AI108" i="1"/>
  <c r="AG108" i="1"/>
  <c r="AF108" i="1"/>
  <c r="AJ108" i="1" s="1"/>
  <c r="V108" i="1"/>
  <c r="T108" i="1"/>
  <c r="S108" i="1"/>
  <c r="P108" i="1"/>
  <c r="AI107" i="1"/>
  <c r="AK107" i="1" s="1"/>
  <c r="AG107" i="1"/>
  <c r="AF107" i="1"/>
  <c r="AJ107" i="1" s="1"/>
  <c r="V107" i="1"/>
  <c r="T107" i="1"/>
  <c r="X107" i="1" s="1"/>
  <c r="S107" i="1"/>
  <c r="P107" i="1"/>
  <c r="AI106" i="1"/>
  <c r="AG106" i="1"/>
  <c r="AF106" i="1"/>
  <c r="AC106" i="1"/>
  <c r="V106" i="1"/>
  <c r="T106" i="1"/>
  <c r="S106" i="1"/>
  <c r="U106" i="1" s="1"/>
  <c r="W106" i="1" s="1"/>
  <c r="P106" i="1"/>
  <c r="AI105" i="1"/>
  <c r="AK105" i="1" s="1"/>
  <c r="AG105" i="1"/>
  <c r="AF105" i="1"/>
  <c r="AC105" i="1"/>
  <c r="V105" i="1"/>
  <c r="T105" i="1"/>
  <c r="S105" i="1"/>
  <c r="U105" i="1" s="1"/>
  <c r="P105" i="1"/>
  <c r="AI104" i="1"/>
  <c r="AG104" i="1"/>
  <c r="AF104" i="1"/>
  <c r="V104" i="1"/>
  <c r="T104" i="1"/>
  <c r="S104" i="1"/>
  <c r="P104" i="1"/>
  <c r="AK103" i="1"/>
  <c r="AI103" i="1"/>
  <c r="AG103" i="1"/>
  <c r="AF103" i="1"/>
  <c r="AJ103" i="1" s="1"/>
  <c r="V103" i="1"/>
  <c r="T103" i="1"/>
  <c r="S103" i="1"/>
  <c r="P103" i="1"/>
  <c r="AI102" i="1"/>
  <c r="AG102" i="1"/>
  <c r="AF102" i="1"/>
  <c r="AJ102" i="1" s="1"/>
  <c r="W102" i="1"/>
  <c r="V102" i="1"/>
  <c r="T102" i="1"/>
  <c r="S102" i="1"/>
  <c r="P102" i="1"/>
  <c r="U102" i="1" s="1"/>
  <c r="AI101" i="1"/>
  <c r="AK101" i="1" s="1"/>
  <c r="AG101" i="1"/>
  <c r="AF101" i="1"/>
  <c r="AJ101" i="1" s="1"/>
  <c r="W101" i="1"/>
  <c r="V101" i="1"/>
  <c r="T101" i="1"/>
  <c r="X101" i="1" s="1"/>
  <c r="S101" i="1"/>
  <c r="P101" i="1"/>
  <c r="AI100" i="1"/>
  <c r="AG100" i="1"/>
  <c r="AF100" i="1"/>
  <c r="AC100" i="1"/>
  <c r="V100" i="1"/>
  <c r="T100" i="1"/>
  <c r="S100" i="1"/>
  <c r="P100" i="1"/>
  <c r="AI99" i="1"/>
  <c r="AK99" i="1" s="1"/>
  <c r="AG99" i="1"/>
  <c r="AF99" i="1"/>
  <c r="AC99" i="1"/>
  <c r="X99" i="1"/>
  <c r="V99" i="1"/>
  <c r="Y99" i="1" s="1"/>
  <c r="T99" i="1"/>
  <c r="S99" i="1"/>
  <c r="P99" i="1"/>
  <c r="AI98" i="1"/>
  <c r="AG98" i="1"/>
  <c r="AF98" i="1"/>
  <c r="AJ98" i="1" s="1"/>
  <c r="AC98" i="1"/>
  <c r="V98" i="1"/>
  <c r="T98" i="1"/>
  <c r="S98" i="1"/>
  <c r="U98" i="1" s="1"/>
  <c r="W98" i="1" s="1"/>
  <c r="P98" i="1"/>
  <c r="AI97" i="1"/>
  <c r="AK97" i="1" s="1"/>
  <c r="AG97" i="1"/>
  <c r="AF97" i="1"/>
  <c r="AC97" i="1"/>
  <c r="V97" i="1"/>
  <c r="T97" i="1"/>
  <c r="X97" i="1" s="1"/>
  <c r="S97" i="1"/>
  <c r="P97" i="1"/>
  <c r="AI96" i="1"/>
  <c r="AG96" i="1"/>
  <c r="AF96" i="1"/>
  <c r="AC96" i="1"/>
  <c r="V96" i="1"/>
  <c r="T96" i="1"/>
  <c r="S96" i="1"/>
  <c r="U96" i="1" s="1"/>
  <c r="W96" i="1" s="1"/>
  <c r="P96" i="1"/>
  <c r="AI95" i="1"/>
  <c r="AK95" i="1" s="1"/>
  <c r="AH95" i="1"/>
  <c r="AG95" i="1"/>
  <c r="AF95" i="1"/>
  <c r="AC95" i="1"/>
  <c r="V95" i="1"/>
  <c r="T95" i="1"/>
  <c r="S95" i="1"/>
  <c r="P95" i="1"/>
  <c r="AI94" i="1"/>
  <c r="AG94" i="1"/>
  <c r="AF94" i="1"/>
  <c r="AC94" i="1"/>
  <c r="V94" i="1"/>
  <c r="T94" i="1"/>
  <c r="S94" i="1"/>
  <c r="P94" i="1"/>
  <c r="AI93" i="1"/>
  <c r="AK93" i="1" s="1"/>
  <c r="AG93" i="1"/>
  <c r="AF93" i="1"/>
  <c r="AJ93" i="1" s="1"/>
  <c r="AC93" i="1"/>
  <c r="V93" i="1"/>
  <c r="T93" i="1"/>
  <c r="X93" i="1" s="1"/>
  <c r="S93" i="1"/>
  <c r="U93" i="1" s="1"/>
  <c r="W93" i="1" s="1"/>
  <c r="AP93" i="1" s="1"/>
  <c r="P93" i="1"/>
  <c r="AI92" i="1"/>
  <c r="AG92" i="1"/>
  <c r="AF92" i="1"/>
  <c r="AJ92" i="1" s="1"/>
  <c r="AC92" i="1"/>
  <c r="AH92" i="1" s="1"/>
  <c r="V92" i="1"/>
  <c r="T92" i="1"/>
  <c r="S92" i="1"/>
  <c r="P92" i="1"/>
  <c r="AK91" i="1"/>
  <c r="AI91" i="1"/>
  <c r="AG91" i="1"/>
  <c r="AF91" i="1"/>
  <c r="AC91" i="1"/>
  <c r="V91" i="1"/>
  <c r="T91" i="1"/>
  <c r="S91" i="1"/>
  <c r="P91" i="1"/>
  <c r="AI90" i="1"/>
  <c r="AG90" i="1"/>
  <c r="AF90" i="1"/>
  <c r="AH90" i="1" s="1"/>
  <c r="AC90" i="1"/>
  <c r="V90" i="1"/>
  <c r="T90" i="1"/>
  <c r="S90" i="1"/>
  <c r="U90" i="1" s="1"/>
  <c r="W90" i="1" s="1"/>
  <c r="P90" i="1"/>
  <c r="AI89" i="1"/>
  <c r="AG89" i="1"/>
  <c r="AF89" i="1"/>
  <c r="AC89" i="1"/>
  <c r="V89" i="1"/>
  <c r="U89" i="1"/>
  <c r="W89" i="1" s="1"/>
  <c r="T89" i="1"/>
  <c r="S89" i="1"/>
  <c r="P89" i="1"/>
  <c r="AI88" i="1"/>
  <c r="AG88" i="1"/>
  <c r="AF88" i="1"/>
  <c r="AC88" i="1"/>
  <c r="V88" i="1"/>
  <c r="T88" i="1"/>
  <c r="S88" i="1"/>
  <c r="P88" i="1"/>
  <c r="AI87" i="1"/>
  <c r="AK87" i="1" s="1"/>
  <c r="AG87" i="1"/>
  <c r="AF87" i="1"/>
  <c r="AC87" i="1"/>
  <c r="V87" i="1"/>
  <c r="T87" i="1"/>
  <c r="S87" i="1"/>
  <c r="P87" i="1"/>
  <c r="AI86" i="1"/>
  <c r="AG86" i="1"/>
  <c r="AF86" i="1"/>
  <c r="AC86" i="1"/>
  <c r="V86" i="1"/>
  <c r="T86" i="1"/>
  <c r="S86" i="1"/>
  <c r="P86" i="1"/>
  <c r="AI85" i="1"/>
  <c r="AG85" i="1"/>
  <c r="AF85" i="1"/>
  <c r="AC85" i="1"/>
  <c r="AJ85" i="1" s="1"/>
  <c r="V85" i="1"/>
  <c r="T85" i="1"/>
  <c r="S85" i="1"/>
  <c r="U85" i="1" s="1"/>
  <c r="W85" i="1" s="1"/>
  <c r="P85" i="1"/>
  <c r="AI84" i="1"/>
  <c r="AG84" i="1"/>
  <c r="AF84" i="1"/>
  <c r="AC84" i="1"/>
  <c r="V84" i="1"/>
  <c r="T84" i="1"/>
  <c r="S84" i="1"/>
  <c r="P84" i="1"/>
  <c r="AI83" i="1"/>
  <c r="AK83" i="1" s="1"/>
  <c r="AG83" i="1"/>
  <c r="AF83" i="1"/>
  <c r="AC83" i="1"/>
  <c r="V83" i="1"/>
  <c r="T83" i="1"/>
  <c r="X83" i="1" s="1"/>
  <c r="S83" i="1"/>
  <c r="P83" i="1"/>
  <c r="AI82" i="1"/>
  <c r="AG82" i="1"/>
  <c r="AF82" i="1"/>
  <c r="AJ82" i="1" s="1"/>
  <c r="AC82" i="1"/>
  <c r="V82" i="1"/>
  <c r="U82" i="1"/>
  <c r="W82" i="1" s="1"/>
  <c r="T82" i="1"/>
  <c r="S82" i="1"/>
  <c r="P82" i="1"/>
  <c r="AI81" i="1"/>
  <c r="AK81" i="1" s="1"/>
  <c r="AG81" i="1"/>
  <c r="AF81" i="1"/>
  <c r="AC81" i="1"/>
  <c r="V81" i="1"/>
  <c r="T81" i="1"/>
  <c r="X81" i="1" s="1"/>
  <c r="S81" i="1"/>
  <c r="U81" i="1" s="1"/>
  <c r="P81" i="1"/>
  <c r="AI80" i="1"/>
  <c r="AG80" i="1"/>
  <c r="AF80" i="1"/>
  <c r="AC80" i="1"/>
  <c r="V80" i="1"/>
  <c r="T80" i="1"/>
  <c r="S80" i="1"/>
  <c r="P80" i="1"/>
  <c r="AI79" i="1"/>
  <c r="AK79" i="1" s="1"/>
  <c r="AG79" i="1"/>
  <c r="AF79" i="1"/>
  <c r="AC79" i="1"/>
  <c r="V79" i="1"/>
  <c r="T79" i="1"/>
  <c r="X79" i="1" s="1"/>
  <c r="S79" i="1"/>
  <c r="P79" i="1"/>
  <c r="U79" i="1" s="1"/>
  <c r="AI78" i="1"/>
  <c r="AG78" i="1"/>
  <c r="AF78" i="1"/>
  <c r="AC78" i="1"/>
  <c r="AJ78" i="1" s="1"/>
  <c r="V78" i="1"/>
  <c r="T78" i="1"/>
  <c r="S78" i="1"/>
  <c r="U78" i="1" s="1"/>
  <c r="W78" i="1" s="1"/>
  <c r="P78" i="1"/>
  <c r="AI77" i="1"/>
  <c r="AG77" i="1"/>
  <c r="AF77" i="1"/>
  <c r="AC77" i="1"/>
  <c r="V77" i="1"/>
  <c r="T77" i="1"/>
  <c r="S77" i="1"/>
  <c r="P77" i="1"/>
  <c r="AI76" i="1"/>
  <c r="AK76" i="1" s="1"/>
  <c r="AH76" i="1"/>
  <c r="AG76" i="1"/>
  <c r="AF76" i="1"/>
  <c r="AC76" i="1"/>
  <c r="V76" i="1"/>
  <c r="T76" i="1"/>
  <c r="S76" i="1"/>
  <c r="P76" i="1"/>
  <c r="AI75" i="1"/>
  <c r="AK75" i="1" s="1"/>
  <c r="AG75" i="1"/>
  <c r="AF75" i="1"/>
  <c r="AJ75" i="1" s="1"/>
  <c r="W75" i="1"/>
  <c r="V75" i="1"/>
  <c r="T75" i="1"/>
  <c r="S75" i="1"/>
  <c r="P75" i="1"/>
  <c r="AI74" i="1"/>
  <c r="AG74" i="1"/>
  <c r="AF74" i="1"/>
  <c r="AC74" i="1"/>
  <c r="V74" i="1"/>
  <c r="T74" i="1"/>
  <c r="S74" i="1"/>
  <c r="W74" i="1" s="1"/>
  <c r="P74" i="1"/>
  <c r="U74" i="1" s="1"/>
  <c r="AI73" i="1"/>
  <c r="AK73" i="1" s="1"/>
  <c r="AG73" i="1"/>
  <c r="AF73" i="1"/>
  <c r="AC73" i="1"/>
  <c r="V73" i="1"/>
  <c r="T73" i="1"/>
  <c r="X73" i="1" s="1"/>
  <c r="S73" i="1"/>
  <c r="U73" i="1" s="1"/>
  <c r="P73" i="1"/>
  <c r="AI72" i="1"/>
  <c r="AG72" i="1"/>
  <c r="AF72" i="1"/>
  <c r="AC72" i="1"/>
  <c r="V72" i="1"/>
  <c r="T72" i="1"/>
  <c r="S72" i="1"/>
  <c r="P72" i="1"/>
  <c r="W72" i="1" s="1"/>
  <c r="AI71" i="1"/>
  <c r="AK71" i="1" s="1"/>
  <c r="AG71" i="1"/>
  <c r="AF71" i="1"/>
  <c r="AC71" i="1"/>
  <c r="X71" i="1"/>
  <c r="V71" i="1"/>
  <c r="T71" i="1"/>
  <c r="S71" i="1"/>
  <c r="P71" i="1"/>
  <c r="AI70" i="1"/>
  <c r="AG70" i="1"/>
  <c r="AF70" i="1"/>
  <c r="AJ70" i="1" s="1"/>
  <c r="AC70" i="1"/>
  <c r="AH70" i="1" s="1"/>
  <c r="V70" i="1"/>
  <c r="U70" i="1"/>
  <c r="T70" i="1"/>
  <c r="S70" i="1"/>
  <c r="P70" i="1"/>
  <c r="AI69" i="1"/>
  <c r="AK69" i="1" s="1"/>
  <c r="AG69" i="1"/>
  <c r="AF69" i="1"/>
  <c r="AC69" i="1"/>
  <c r="V69" i="1"/>
  <c r="T69" i="1"/>
  <c r="X69" i="1" s="1"/>
  <c r="S69" i="1"/>
  <c r="P69" i="1"/>
  <c r="V68" i="1"/>
  <c r="T68" i="1"/>
  <c r="X68" i="1" s="1"/>
  <c r="S68" i="1"/>
  <c r="P68" i="1"/>
  <c r="AI67" i="1"/>
  <c r="AG67" i="1"/>
  <c r="AF67" i="1"/>
  <c r="AC67" i="1"/>
  <c r="V67" i="1"/>
  <c r="T67" i="1"/>
  <c r="S67" i="1"/>
  <c r="P67" i="1"/>
  <c r="AJ66" i="1"/>
  <c r="AI66" i="1"/>
  <c r="AK66" i="1" s="1"/>
  <c r="AG66" i="1"/>
  <c r="AF66" i="1"/>
  <c r="AC66" i="1"/>
  <c r="AH66" i="1" s="1"/>
  <c r="V66" i="1"/>
  <c r="T66" i="1"/>
  <c r="X66" i="1" s="1"/>
  <c r="S66" i="1"/>
  <c r="W66" i="1" s="1"/>
  <c r="P66" i="1"/>
  <c r="U66" i="1" s="1"/>
  <c r="AI65" i="1"/>
  <c r="AG65" i="1"/>
  <c r="AF65" i="1"/>
  <c r="AJ65" i="1" s="1"/>
  <c r="AC65" i="1"/>
  <c r="V65" i="1"/>
  <c r="T65" i="1"/>
  <c r="S65" i="1"/>
  <c r="P65" i="1"/>
  <c r="AI64" i="1"/>
  <c r="AK64" i="1" s="1"/>
  <c r="AG64" i="1"/>
  <c r="AF64" i="1"/>
  <c r="AC64" i="1"/>
  <c r="AJ64" i="1" s="1"/>
  <c r="V64" i="1"/>
  <c r="T64" i="1"/>
  <c r="X64" i="1" s="1"/>
  <c r="S64" i="1"/>
  <c r="P64" i="1"/>
  <c r="AI63" i="1"/>
  <c r="AG63" i="1"/>
  <c r="AF63" i="1"/>
  <c r="AC63" i="1"/>
  <c r="V63" i="1"/>
  <c r="T63" i="1"/>
  <c r="S63" i="1"/>
  <c r="P63" i="1"/>
  <c r="AI62" i="1"/>
  <c r="AG62" i="1"/>
  <c r="AF62" i="1"/>
  <c r="AC62" i="1"/>
  <c r="V62" i="1"/>
  <c r="T62" i="1"/>
  <c r="S62" i="1"/>
  <c r="P62" i="1"/>
  <c r="AI61" i="1"/>
  <c r="AK61" i="1" s="1"/>
  <c r="AG61" i="1"/>
  <c r="AF61" i="1"/>
  <c r="AC61" i="1"/>
  <c r="V61" i="1"/>
  <c r="T61" i="1"/>
  <c r="X61" i="1" s="1"/>
  <c r="S61" i="1"/>
  <c r="P61" i="1"/>
  <c r="AI60" i="1"/>
  <c r="AG60" i="1"/>
  <c r="AF60" i="1"/>
  <c r="AC60" i="1"/>
  <c r="V60" i="1"/>
  <c r="T60" i="1"/>
  <c r="S60" i="1"/>
  <c r="P60" i="1"/>
  <c r="AI59" i="1"/>
  <c r="AG59" i="1"/>
  <c r="AF59" i="1"/>
  <c r="AC59" i="1"/>
  <c r="V59" i="1"/>
  <c r="T59" i="1"/>
  <c r="S59" i="1"/>
  <c r="W59" i="1" s="1"/>
  <c r="P59" i="1"/>
  <c r="AI58" i="1"/>
  <c r="AK58" i="1" s="1"/>
  <c r="AG58" i="1"/>
  <c r="AF58" i="1"/>
  <c r="AC58" i="1"/>
  <c r="X58" i="1"/>
  <c r="W58" i="1"/>
  <c r="V58" i="1"/>
  <c r="Y58" i="1" s="1"/>
  <c r="T58" i="1"/>
  <c r="S58" i="1"/>
  <c r="P58" i="1"/>
  <c r="AI57" i="1"/>
  <c r="AG57" i="1"/>
  <c r="AF57" i="1"/>
  <c r="AC57" i="1"/>
  <c r="V57" i="1"/>
  <c r="T57" i="1"/>
  <c r="S57" i="1"/>
  <c r="P57" i="1"/>
  <c r="AI56" i="1"/>
  <c r="AK56" i="1" s="1"/>
  <c r="AG56" i="1"/>
  <c r="AF56" i="1"/>
  <c r="AC56" i="1"/>
  <c r="V56" i="1"/>
  <c r="T56" i="1"/>
  <c r="X56" i="1" s="1"/>
  <c r="S56" i="1"/>
  <c r="P56" i="1"/>
  <c r="U56" i="1" s="1"/>
  <c r="AI55" i="1"/>
  <c r="AG55" i="1"/>
  <c r="AF55" i="1"/>
  <c r="AC55" i="1"/>
  <c r="V55" i="1"/>
  <c r="T55" i="1"/>
  <c r="S55" i="1"/>
  <c r="P55" i="1"/>
  <c r="U55" i="1" s="1"/>
  <c r="AI54" i="1"/>
  <c r="AK54" i="1" s="1"/>
  <c r="AG54" i="1"/>
  <c r="AF54" i="1"/>
  <c r="AH54" i="1" s="1"/>
  <c r="AC54" i="1"/>
  <c r="V54" i="1"/>
  <c r="T54" i="1"/>
  <c r="X54" i="1" s="1"/>
  <c r="S54" i="1"/>
  <c r="P54" i="1"/>
  <c r="AI53" i="1"/>
  <c r="AG53" i="1"/>
  <c r="AF53" i="1"/>
  <c r="AC53" i="1"/>
  <c r="V53" i="1"/>
  <c r="T53" i="1"/>
  <c r="S53" i="1"/>
  <c r="P53" i="1"/>
  <c r="W53" i="1" s="1"/>
  <c r="AI52" i="1"/>
  <c r="AK52" i="1" s="1"/>
  <c r="AG52" i="1"/>
  <c r="AF52" i="1"/>
  <c r="AC52" i="1"/>
  <c r="V52" i="1"/>
  <c r="T52" i="1"/>
  <c r="X52" i="1" s="1"/>
  <c r="S52" i="1"/>
  <c r="P52" i="1"/>
  <c r="AI51" i="1"/>
  <c r="AG51" i="1"/>
  <c r="AF51" i="1"/>
  <c r="AJ51" i="1" s="1"/>
  <c r="AC51" i="1"/>
  <c r="AH51" i="1" s="1"/>
  <c r="V51" i="1"/>
  <c r="T51" i="1"/>
  <c r="S51" i="1"/>
  <c r="P51" i="1"/>
  <c r="AI50" i="1"/>
  <c r="AK50" i="1" s="1"/>
  <c r="AG50" i="1"/>
  <c r="AF50" i="1"/>
  <c r="AC50" i="1"/>
  <c r="V50" i="1"/>
  <c r="T50" i="1"/>
  <c r="X50" i="1" s="1"/>
  <c r="S50" i="1"/>
  <c r="P50" i="1"/>
  <c r="AI49" i="1"/>
  <c r="AG49" i="1"/>
  <c r="AF49" i="1"/>
  <c r="AC49" i="1"/>
  <c r="V49" i="1"/>
  <c r="T49" i="1"/>
  <c r="S49" i="1"/>
  <c r="W49" i="1" s="1"/>
  <c r="P49" i="1"/>
  <c r="AI48" i="1"/>
  <c r="AK48" i="1" s="1"/>
  <c r="AG48" i="1"/>
  <c r="AF48" i="1"/>
  <c r="AC48" i="1"/>
  <c r="AH48" i="1" s="1"/>
  <c r="V48" i="1"/>
  <c r="T48" i="1"/>
  <c r="X48" i="1" s="1"/>
  <c r="S48" i="1"/>
  <c r="W48" i="1" s="1"/>
  <c r="P48" i="1"/>
  <c r="AI47" i="1"/>
  <c r="AG47" i="1"/>
  <c r="AF47" i="1"/>
  <c r="AC47" i="1"/>
  <c r="V47" i="1"/>
  <c r="T47" i="1"/>
  <c r="S47" i="1"/>
  <c r="P47" i="1"/>
  <c r="AI46" i="1"/>
  <c r="AK46" i="1" s="1"/>
  <c r="AG46" i="1"/>
  <c r="AF46" i="1"/>
  <c r="AC46" i="1"/>
  <c r="AJ46" i="1" s="1"/>
  <c r="V46" i="1"/>
  <c r="T46" i="1"/>
  <c r="X46" i="1" s="1"/>
  <c r="S46" i="1"/>
  <c r="P46" i="1"/>
  <c r="W46" i="1" s="1"/>
  <c r="AJ45" i="1"/>
  <c r="AI45" i="1"/>
  <c r="AG45" i="1"/>
  <c r="AF45" i="1"/>
  <c r="AC45" i="1"/>
  <c r="V45" i="1"/>
  <c r="T45" i="1"/>
  <c r="S45" i="1"/>
  <c r="P45" i="1"/>
  <c r="AI44" i="1"/>
  <c r="AK44" i="1" s="1"/>
  <c r="AG44" i="1"/>
  <c r="AF44" i="1"/>
  <c r="AJ44" i="1" s="1"/>
  <c r="AC44" i="1"/>
  <c r="V44" i="1"/>
  <c r="T44" i="1"/>
  <c r="X44" i="1" s="1"/>
  <c r="S44" i="1"/>
  <c r="P44" i="1"/>
  <c r="AI43" i="1"/>
  <c r="AG43" i="1"/>
  <c r="AF43" i="1"/>
  <c r="AC43" i="1"/>
  <c r="AH43" i="1" s="1"/>
  <c r="V43" i="1"/>
  <c r="T43" i="1"/>
  <c r="S43" i="1"/>
  <c r="P43" i="1"/>
  <c r="AI42" i="1"/>
  <c r="AK42" i="1" s="1"/>
  <c r="AG42" i="1"/>
  <c r="AF42" i="1"/>
  <c r="AC42" i="1"/>
  <c r="V42" i="1"/>
  <c r="T42" i="1"/>
  <c r="X42" i="1" s="1"/>
  <c r="S42" i="1"/>
  <c r="W42" i="1" s="1"/>
  <c r="P42" i="1"/>
  <c r="AI41" i="1"/>
  <c r="AG41" i="1"/>
  <c r="AF41" i="1"/>
  <c r="AC41" i="1"/>
  <c r="V41" i="1"/>
  <c r="T41" i="1"/>
  <c r="S41" i="1"/>
  <c r="P41" i="1"/>
  <c r="AI40" i="1"/>
  <c r="AK40" i="1" s="1"/>
  <c r="AG40" i="1"/>
  <c r="AF40" i="1"/>
  <c r="AC40" i="1"/>
  <c r="AH40" i="1" s="1"/>
  <c r="V40" i="1"/>
  <c r="T40" i="1"/>
  <c r="X40" i="1" s="1"/>
  <c r="S40" i="1"/>
  <c r="P40" i="1"/>
  <c r="AI39" i="1"/>
  <c r="AG39" i="1"/>
  <c r="AF39" i="1"/>
  <c r="AC39" i="1"/>
  <c r="V39" i="1"/>
  <c r="T39" i="1"/>
  <c r="S39" i="1"/>
  <c r="P39" i="1"/>
  <c r="U39" i="1" s="1"/>
  <c r="AI38" i="1"/>
  <c r="AK38" i="1" s="1"/>
  <c r="AG38" i="1"/>
  <c r="AF38" i="1"/>
  <c r="AC38" i="1"/>
  <c r="V38" i="1"/>
  <c r="T38" i="1"/>
  <c r="X38" i="1" s="1"/>
  <c r="S38" i="1"/>
  <c r="U38" i="1" s="1"/>
  <c r="P38" i="1"/>
  <c r="AI37" i="1"/>
  <c r="AG37" i="1"/>
  <c r="AF37" i="1"/>
  <c r="AC37" i="1"/>
  <c r="V37" i="1"/>
  <c r="T37" i="1"/>
  <c r="S37" i="1"/>
  <c r="P37" i="1"/>
  <c r="AI36" i="1"/>
  <c r="AK36" i="1" s="1"/>
  <c r="AG36" i="1"/>
  <c r="AF36" i="1"/>
  <c r="AC36" i="1"/>
  <c r="X36" i="1"/>
  <c r="V36" i="1"/>
  <c r="Y36" i="1" s="1"/>
  <c r="T36" i="1"/>
  <c r="S36" i="1"/>
  <c r="P36" i="1"/>
  <c r="AI35" i="1"/>
  <c r="AG35" i="1"/>
  <c r="AF35" i="1"/>
  <c r="AC35" i="1"/>
  <c r="V35" i="1"/>
  <c r="T35" i="1"/>
  <c r="S35" i="1"/>
  <c r="P35" i="1"/>
  <c r="AI34" i="1"/>
  <c r="AK34" i="1" s="1"/>
  <c r="AG34" i="1"/>
  <c r="AF34" i="1"/>
  <c r="AC34" i="1"/>
  <c r="V34" i="1"/>
  <c r="T34" i="1"/>
  <c r="X34" i="1" s="1"/>
  <c r="S34" i="1"/>
  <c r="P34" i="1"/>
  <c r="AI33" i="1"/>
  <c r="AG33" i="1"/>
  <c r="AF33" i="1"/>
  <c r="AC33" i="1"/>
  <c r="V33" i="1"/>
  <c r="T33" i="1"/>
  <c r="S33" i="1"/>
  <c r="P33" i="1"/>
  <c r="AI32" i="1"/>
  <c r="AK32" i="1" s="1"/>
  <c r="AG32" i="1"/>
  <c r="AF32" i="1"/>
  <c r="AC32" i="1"/>
  <c r="AH32" i="1" s="1"/>
  <c r="V32" i="1"/>
  <c r="Y32" i="1" s="1"/>
  <c r="T32" i="1"/>
  <c r="X32" i="1" s="1"/>
  <c r="S32" i="1"/>
  <c r="P32" i="1"/>
  <c r="U32" i="1" s="1"/>
  <c r="AI31" i="1"/>
  <c r="AK31" i="1" s="1"/>
  <c r="AG31" i="1"/>
  <c r="AF31" i="1"/>
  <c r="AH31" i="1" s="1"/>
  <c r="AC31" i="1"/>
  <c r="V31" i="1"/>
  <c r="T31" i="1"/>
  <c r="X31" i="1" s="1"/>
  <c r="S31" i="1"/>
  <c r="P31" i="1"/>
  <c r="AI30" i="1"/>
  <c r="AG30" i="1"/>
  <c r="AF30" i="1"/>
  <c r="AC30" i="1"/>
  <c r="V30" i="1"/>
  <c r="T30" i="1"/>
  <c r="S30" i="1"/>
  <c r="P30" i="1"/>
  <c r="AI29" i="1"/>
  <c r="AG29" i="1"/>
  <c r="AF29" i="1"/>
  <c r="AC29" i="1"/>
  <c r="AJ29" i="1" s="1"/>
  <c r="V29" i="1"/>
  <c r="T29" i="1"/>
  <c r="S29" i="1"/>
  <c r="P29" i="1"/>
  <c r="AI28" i="1"/>
  <c r="AG28" i="1"/>
  <c r="AF28" i="1"/>
  <c r="AC28" i="1"/>
  <c r="V28" i="1"/>
  <c r="T28" i="1"/>
  <c r="S28" i="1"/>
  <c r="P28" i="1"/>
  <c r="AI27" i="1"/>
  <c r="AK27" i="1" s="1"/>
  <c r="AG27" i="1"/>
  <c r="AF27" i="1"/>
  <c r="AC27" i="1"/>
  <c r="Y27" i="1"/>
  <c r="X27" i="1"/>
  <c r="V27" i="1"/>
  <c r="T27" i="1"/>
  <c r="S27" i="1"/>
  <c r="P27" i="1"/>
  <c r="AI26" i="1"/>
  <c r="AG26" i="1"/>
  <c r="AF26" i="1"/>
  <c r="AC26" i="1"/>
  <c r="AH26" i="1" s="1"/>
  <c r="V26" i="1"/>
  <c r="U26" i="1"/>
  <c r="T26" i="1"/>
  <c r="S26" i="1"/>
  <c r="P26" i="1"/>
  <c r="W26" i="1" s="1"/>
  <c r="AI25" i="1"/>
  <c r="AK25" i="1" s="1"/>
  <c r="AG25" i="1"/>
  <c r="AF25" i="1"/>
  <c r="AC25" i="1"/>
  <c r="V25" i="1"/>
  <c r="T25" i="1"/>
  <c r="X25" i="1" s="1"/>
  <c r="S25" i="1"/>
  <c r="P25" i="1"/>
  <c r="AI24" i="1"/>
  <c r="AG24" i="1"/>
  <c r="AF24" i="1"/>
  <c r="AC24" i="1"/>
  <c r="V24" i="1"/>
  <c r="T24" i="1"/>
  <c r="S24" i="1"/>
  <c r="W24" i="1" s="1"/>
  <c r="P24" i="1"/>
  <c r="AJ23" i="1"/>
  <c r="AI23" i="1"/>
  <c r="AK23" i="1" s="1"/>
  <c r="AG23" i="1"/>
  <c r="AF23" i="1"/>
  <c r="AC23" i="1"/>
  <c r="V23" i="1"/>
  <c r="T23" i="1"/>
  <c r="X23" i="1" s="1"/>
  <c r="S23" i="1"/>
  <c r="P23" i="1"/>
  <c r="AJ22" i="1"/>
  <c r="AI22" i="1"/>
  <c r="AH22" i="1"/>
  <c r="AG22" i="1"/>
  <c r="AF22" i="1"/>
  <c r="AC22" i="1"/>
  <c r="V22" i="1"/>
  <c r="T22" i="1"/>
  <c r="S22" i="1"/>
  <c r="P22" i="1"/>
  <c r="AI21" i="1"/>
  <c r="AK21" i="1" s="1"/>
  <c r="AG21" i="1"/>
  <c r="AF21" i="1"/>
  <c r="AC21" i="1"/>
  <c r="V21" i="1"/>
  <c r="T21" i="1"/>
  <c r="X21" i="1" s="1"/>
  <c r="S21" i="1"/>
  <c r="P21" i="1"/>
  <c r="AI20" i="1"/>
  <c r="AG20" i="1"/>
  <c r="AF20" i="1"/>
  <c r="AC20" i="1"/>
  <c r="V20" i="1"/>
  <c r="T20" i="1"/>
  <c r="S20" i="1"/>
  <c r="P20" i="1"/>
  <c r="AK19" i="1"/>
  <c r="AI19" i="1"/>
  <c r="AG19" i="1"/>
  <c r="AF19" i="1"/>
  <c r="AC19" i="1"/>
  <c r="V19" i="1"/>
  <c r="T19" i="1"/>
  <c r="X19" i="1" s="1"/>
  <c r="S19" i="1"/>
  <c r="W19" i="1" s="1"/>
  <c r="P19" i="1"/>
  <c r="AI18" i="1"/>
  <c r="AG18" i="1"/>
  <c r="AF18" i="1"/>
  <c r="AC18" i="1"/>
  <c r="V18" i="1"/>
  <c r="T18" i="1"/>
  <c r="S18" i="1"/>
  <c r="P18" i="1"/>
  <c r="AI17" i="1"/>
  <c r="AK17" i="1" s="1"/>
  <c r="AG17" i="1"/>
  <c r="AF17" i="1"/>
  <c r="AC17" i="1"/>
  <c r="V17" i="1"/>
  <c r="T17" i="1"/>
  <c r="X17" i="1" s="1"/>
  <c r="S17" i="1"/>
  <c r="P17" i="1"/>
  <c r="AI16" i="1"/>
  <c r="AH16" i="1"/>
  <c r="AG16" i="1"/>
  <c r="AF16" i="1"/>
  <c r="AC16" i="1"/>
  <c r="V16" i="1"/>
  <c r="T16" i="1"/>
  <c r="S16" i="1"/>
  <c r="P16" i="1"/>
  <c r="AI15" i="1"/>
  <c r="AG15" i="1"/>
  <c r="AF15" i="1"/>
  <c r="AC15" i="1"/>
  <c r="V15" i="1"/>
  <c r="T15" i="1"/>
  <c r="S15" i="1"/>
  <c r="P15" i="1"/>
  <c r="W15" i="1" s="1"/>
  <c r="AI14" i="1"/>
  <c r="AK14" i="1" s="1"/>
  <c r="AG14" i="1"/>
  <c r="AF14" i="1"/>
  <c r="AJ14" i="1" s="1"/>
  <c r="AC14" i="1"/>
  <c r="AH14" i="1" s="1"/>
  <c r="V14" i="1"/>
  <c r="T14" i="1"/>
  <c r="X14" i="1" s="1"/>
  <c r="S14" i="1"/>
  <c r="P14" i="1"/>
  <c r="U14" i="1" s="1"/>
  <c r="AI13" i="1"/>
  <c r="AG13" i="1"/>
  <c r="AF13" i="1"/>
  <c r="AJ13" i="1" s="1"/>
  <c r="AC13" i="1"/>
  <c r="V13" i="1"/>
  <c r="T13" i="1"/>
  <c r="S13" i="1"/>
  <c r="P13" i="1"/>
  <c r="AI12" i="1"/>
  <c r="AG12" i="1"/>
  <c r="AF12" i="1"/>
  <c r="AC12" i="1"/>
  <c r="V12" i="1"/>
  <c r="T12" i="1"/>
  <c r="S12" i="1"/>
  <c r="W12" i="1" s="1"/>
  <c r="P12" i="1"/>
  <c r="U12" i="1" s="1"/>
  <c r="AI11" i="1"/>
  <c r="AK11" i="1" s="1"/>
  <c r="AG11" i="1"/>
  <c r="AF11" i="1"/>
  <c r="AH11" i="1" s="1"/>
  <c r="AC11" i="1"/>
  <c r="R11" i="1"/>
  <c r="Q11" i="1"/>
  <c r="S11" i="1" s="1"/>
  <c r="O11" i="1"/>
  <c r="P11" i="1" s="1"/>
  <c r="AI10" i="1"/>
  <c r="AG10" i="1"/>
  <c r="AF10" i="1"/>
  <c r="AC10" i="1"/>
  <c r="AH10" i="1" s="1"/>
  <c r="W10" i="1"/>
  <c r="V10" i="1"/>
  <c r="T10" i="1"/>
  <c r="S10" i="1"/>
  <c r="P10" i="1"/>
  <c r="AI9" i="1"/>
  <c r="AK9" i="1" s="1"/>
  <c r="AG9" i="1"/>
  <c r="AF9" i="1"/>
  <c r="AC9" i="1"/>
  <c r="V9" i="1"/>
  <c r="T9" i="1"/>
  <c r="X9" i="1" s="1"/>
  <c r="S9" i="1"/>
  <c r="P9" i="1"/>
  <c r="AI8" i="1"/>
  <c r="AG8" i="1"/>
  <c r="AF8" i="1"/>
  <c r="AC8" i="1"/>
  <c r="V8" i="1"/>
  <c r="T8" i="1"/>
  <c r="S8" i="1"/>
  <c r="P8" i="1"/>
  <c r="AI7" i="1"/>
  <c r="AK7" i="1" s="1"/>
  <c r="AG7" i="1"/>
  <c r="AF7" i="1"/>
  <c r="AJ7" i="1" s="1"/>
  <c r="AC7" i="1"/>
  <c r="V7" i="1"/>
  <c r="Y7" i="1" s="1"/>
  <c r="T7" i="1"/>
  <c r="X7" i="1" s="1"/>
  <c r="S7" i="1"/>
  <c r="P7" i="1"/>
  <c r="U7" i="1" s="1"/>
  <c r="AI6" i="1"/>
  <c r="AG6" i="1"/>
  <c r="AF6" i="1"/>
  <c r="AH6" i="1" s="1"/>
  <c r="AC6" i="1"/>
  <c r="V6" i="1"/>
  <c r="T6" i="1"/>
  <c r="S6" i="1"/>
  <c r="P6" i="1"/>
  <c r="AI5" i="1"/>
  <c r="AK5" i="1" s="1"/>
  <c r="AG5" i="1"/>
  <c r="AF5" i="1"/>
  <c r="AC5" i="1"/>
  <c r="V5" i="1"/>
  <c r="T5" i="1"/>
  <c r="X5" i="1" s="1"/>
  <c r="S5" i="1"/>
  <c r="P5" i="1"/>
  <c r="Y81" i="1" l="1"/>
  <c r="U186" i="1"/>
  <c r="W186" i="1" s="1"/>
  <c r="AJ124" i="1"/>
  <c r="Y119" i="1"/>
  <c r="U122" i="1"/>
  <c r="W122" i="1" s="1"/>
  <c r="U176" i="1"/>
  <c r="W176" i="1" s="1"/>
  <c r="AH13" i="1"/>
  <c r="Y73" i="1"/>
  <c r="AJ81" i="1"/>
  <c r="AH85" i="1"/>
  <c r="AH93" i="1"/>
  <c r="U95" i="1"/>
  <c r="W95" i="1" s="1"/>
  <c r="AP95" i="1" s="1"/>
  <c r="U131" i="1"/>
  <c r="W131" i="1" s="1"/>
  <c r="AP131" i="1" s="1"/>
  <c r="AH132" i="1"/>
  <c r="Y135" i="1"/>
  <c r="U162" i="1"/>
  <c r="AP162" i="1" s="1"/>
  <c r="U166" i="1"/>
  <c r="W166" i="1" s="1"/>
  <c r="U169" i="1"/>
  <c r="W169" i="1" s="1"/>
  <c r="AJ174" i="1"/>
  <c r="AJ6" i="1"/>
  <c r="U60" i="1"/>
  <c r="AJ133" i="1"/>
  <c r="U84" i="1"/>
  <c r="W84" i="1" s="1"/>
  <c r="U158" i="1"/>
  <c r="W158" i="1" s="1"/>
  <c r="AP158" i="1" s="1"/>
  <c r="AJ35" i="1"/>
  <c r="T11" i="1"/>
  <c r="X11" i="1" s="1"/>
  <c r="W52" i="1"/>
  <c r="AH60" i="1"/>
  <c r="W62" i="1"/>
  <c r="Y66" i="1"/>
  <c r="AJ77" i="1"/>
  <c r="U87" i="1"/>
  <c r="Y95" i="1"/>
  <c r="AH101" i="1"/>
  <c r="AH116" i="1"/>
  <c r="W35" i="1"/>
  <c r="Y61" i="1"/>
  <c r="U104" i="1"/>
  <c r="W104" i="1" s="1"/>
  <c r="AJ168" i="1"/>
  <c r="Y170" i="1"/>
  <c r="W23" i="1"/>
  <c r="AH144" i="1"/>
  <c r="U146" i="1"/>
  <c r="W146" i="1" s="1"/>
  <c r="U178" i="1"/>
  <c r="W178" i="1" s="1"/>
  <c r="AP178" i="1" s="1"/>
  <c r="Y182" i="1"/>
  <c r="AJ26" i="1"/>
  <c r="U126" i="1"/>
  <c r="W126" i="1" s="1"/>
  <c r="AH44" i="1"/>
  <c r="Y54" i="1"/>
  <c r="Y64" i="1"/>
  <c r="AH65" i="1"/>
  <c r="Y107" i="1"/>
  <c r="AJ54" i="1"/>
  <c r="V11" i="1"/>
  <c r="AJ38" i="1"/>
  <c r="Y52" i="1"/>
  <c r="Y48" i="1"/>
  <c r="W51" i="1"/>
  <c r="U58" i="1"/>
  <c r="Y83" i="1"/>
  <c r="AJ87" i="1"/>
  <c r="U94" i="1"/>
  <c r="W94" i="1" s="1"/>
  <c r="Y105" i="1"/>
  <c r="AH106" i="1"/>
  <c r="U108" i="1"/>
  <c r="W108" i="1" s="1"/>
  <c r="U111" i="1"/>
  <c r="AH125" i="1"/>
  <c r="U136" i="1"/>
  <c r="W136" i="1" s="1"/>
  <c r="U139" i="1"/>
  <c r="W139" i="1" s="1"/>
  <c r="AP139" i="1" s="1"/>
  <c r="Y143" i="1"/>
  <c r="U171" i="1"/>
  <c r="W171" i="1" s="1"/>
  <c r="AJ179" i="1"/>
  <c r="U170" i="1"/>
  <c r="W170" i="1" s="1"/>
  <c r="U107" i="1"/>
  <c r="W107" i="1" s="1"/>
  <c r="AP107" i="1" s="1"/>
  <c r="U88" i="1"/>
  <c r="W88" i="1" s="1"/>
  <c r="AJ90" i="1"/>
  <c r="AJ184" i="1"/>
  <c r="U19" i="1"/>
  <c r="AH136" i="1"/>
  <c r="AH142" i="1"/>
  <c r="Y31" i="1"/>
  <c r="W7" i="1"/>
  <c r="U10" i="1"/>
  <c r="AH7" i="1"/>
  <c r="W17" i="1"/>
  <c r="AH38" i="1"/>
  <c r="U47" i="1"/>
  <c r="Y121" i="1"/>
  <c r="Y68" i="1"/>
  <c r="Y79" i="1"/>
  <c r="U83" i="1"/>
  <c r="W83" i="1" s="1"/>
  <c r="AP83" i="1" s="1"/>
  <c r="AH110" i="1"/>
  <c r="AJ110" i="1"/>
  <c r="AH75" i="1"/>
  <c r="Y87" i="1"/>
  <c r="X87" i="1"/>
  <c r="AJ132" i="1"/>
  <c r="AJ32" i="1"/>
  <c r="U51" i="1"/>
  <c r="AJ131" i="1"/>
  <c r="AH158" i="1"/>
  <c r="AJ43" i="1"/>
  <c r="AJ84" i="1"/>
  <c r="AH107" i="1"/>
  <c r="AJ142" i="1"/>
  <c r="U156" i="1"/>
  <c r="W156" i="1" s="1"/>
  <c r="U185" i="1"/>
  <c r="U8" i="1"/>
  <c r="W8" i="1"/>
  <c r="W20" i="1"/>
  <c r="U77" i="1"/>
  <c r="W77" i="1" s="1"/>
  <c r="U121" i="1"/>
  <c r="W121" i="1" s="1"/>
  <c r="U150" i="1"/>
  <c r="W150" i="1" s="1"/>
  <c r="U35" i="1"/>
  <c r="AJ57" i="1"/>
  <c r="AH57" i="1"/>
  <c r="AJ61" i="1"/>
  <c r="W63" i="1"/>
  <c r="U63" i="1"/>
  <c r="AJ80" i="1"/>
  <c r="AH81" i="1"/>
  <c r="U92" i="1"/>
  <c r="W92" i="1" s="1"/>
  <c r="U97" i="1"/>
  <c r="AH111" i="1"/>
  <c r="Y117" i="1"/>
  <c r="U119" i="1"/>
  <c r="W119" i="1" s="1"/>
  <c r="AP119" i="1" s="1"/>
  <c r="U141" i="1"/>
  <c r="W141" i="1" s="1"/>
  <c r="AP141" i="1" s="1"/>
  <c r="Y14" i="1"/>
  <c r="AJ48" i="1"/>
  <c r="W60" i="1"/>
  <c r="AH64" i="1"/>
  <c r="AJ89" i="1"/>
  <c r="AH114" i="1"/>
  <c r="AJ122" i="1"/>
  <c r="U144" i="1"/>
  <c r="W144" i="1" s="1"/>
  <c r="Y145" i="1"/>
  <c r="U149" i="1"/>
  <c r="W149" i="1" s="1"/>
  <c r="AP149" i="1" s="1"/>
  <c r="AJ10" i="1"/>
  <c r="Y56" i="1"/>
  <c r="U101" i="1"/>
  <c r="AP101" i="1" s="1"/>
  <c r="AJ135" i="1"/>
  <c r="AH135" i="1"/>
  <c r="U165" i="1"/>
  <c r="W165" i="1" s="1"/>
  <c r="AJ166" i="1"/>
  <c r="AH166" i="1"/>
  <c r="AJ79" i="1"/>
  <c r="AH79" i="1"/>
  <c r="X105" i="1"/>
  <c r="AJ47" i="1"/>
  <c r="AH47" i="1"/>
  <c r="AH63" i="1"/>
  <c r="AJ63" i="1"/>
  <c r="AJ74" i="1"/>
  <c r="AJ97" i="1"/>
  <c r="AH121" i="1"/>
  <c r="AJ127" i="1"/>
  <c r="AJ141" i="1"/>
  <c r="AH141" i="1"/>
  <c r="AJ183" i="1"/>
  <c r="W29" i="1"/>
  <c r="Y46" i="1"/>
  <c r="U86" i="1"/>
  <c r="W86" i="1" s="1"/>
  <c r="U11" i="1"/>
  <c r="W33" i="1"/>
  <c r="W45" i="1"/>
  <c r="U45" i="1"/>
  <c r="W55" i="1"/>
  <c r="AJ60" i="1"/>
  <c r="W71" i="1"/>
  <c r="AJ73" i="1"/>
  <c r="AH87" i="1"/>
  <c r="AJ91" i="1"/>
  <c r="AH97" i="1"/>
  <c r="U100" i="1"/>
  <c r="W100" i="1" s="1"/>
  <c r="AJ153" i="1"/>
  <c r="U155" i="1"/>
  <c r="W155" i="1" s="1"/>
  <c r="AJ161" i="1"/>
  <c r="AH161" i="1"/>
  <c r="U20" i="1"/>
  <c r="U29" i="1"/>
  <c r="AH42" i="1"/>
  <c r="AJ42" i="1"/>
  <c r="W44" i="1"/>
  <c r="U44" i="1"/>
  <c r="U76" i="1"/>
  <c r="W76" i="1" s="1"/>
  <c r="AP76" i="1" s="1"/>
  <c r="U114" i="1"/>
  <c r="W114" i="1" s="1"/>
  <c r="AP114" i="1" s="1"/>
  <c r="AH119" i="1"/>
  <c r="U151" i="1"/>
  <c r="X182" i="1"/>
  <c r="Y11" i="1"/>
  <c r="AJ16" i="1"/>
  <c r="U23" i="1"/>
  <c r="W32" i="1"/>
  <c r="AJ55" i="1"/>
  <c r="W61" i="1"/>
  <c r="W70" i="1"/>
  <c r="Y71" i="1"/>
  <c r="AH73" i="1"/>
  <c r="U75" i="1"/>
  <c r="AP75" i="1" s="1"/>
  <c r="X76" i="1"/>
  <c r="Y76" i="1"/>
  <c r="U80" i="1"/>
  <c r="W80" i="1" s="1"/>
  <c r="AH91" i="1"/>
  <c r="X95" i="1"/>
  <c r="U103" i="1"/>
  <c r="W103" i="1" s="1"/>
  <c r="Y114" i="1"/>
  <c r="AJ118" i="1"/>
  <c r="AH118" i="1"/>
  <c r="AH123" i="1"/>
  <c r="AH126" i="1"/>
  <c r="AJ126" i="1"/>
  <c r="U128" i="1"/>
  <c r="W128" i="1" s="1"/>
  <c r="U142" i="1"/>
  <c r="W142" i="1" s="1"/>
  <c r="AJ171" i="1"/>
  <c r="AH58" i="1"/>
  <c r="AJ58" i="1"/>
  <c r="AJ100" i="1"/>
  <c r="AH100" i="1"/>
  <c r="AJ151" i="1"/>
  <c r="AH151" i="1"/>
  <c r="AJ11" i="1"/>
  <c r="W14" i="1"/>
  <c r="Y23" i="1"/>
  <c r="Y40" i="1"/>
  <c r="AJ19" i="1"/>
  <c r="AH19" i="1"/>
  <c r="Y162" i="1"/>
  <c r="U109" i="1"/>
  <c r="W109" i="1" s="1"/>
  <c r="U134" i="1"/>
  <c r="W134" i="1" s="1"/>
  <c r="AJ106" i="1"/>
  <c r="AJ20" i="1"/>
  <c r="AJ41" i="1"/>
  <c r="AH41" i="1"/>
  <c r="AJ49" i="1"/>
  <c r="U173" i="1"/>
  <c r="W173" i="1" s="1"/>
  <c r="Y75" i="1"/>
  <c r="X75" i="1"/>
  <c r="AJ83" i="1"/>
  <c r="AH145" i="1"/>
  <c r="U148" i="1"/>
  <c r="W148" i="1" s="1"/>
  <c r="U168" i="1"/>
  <c r="W168" i="1" s="1"/>
  <c r="AP168" i="1" s="1"/>
  <c r="Y185" i="1"/>
  <c r="AJ152" i="1"/>
  <c r="AJ170" i="1"/>
  <c r="U172" i="1"/>
  <c r="AP172" i="1" s="1"/>
  <c r="AJ52" i="1"/>
  <c r="U91" i="1"/>
  <c r="W91" i="1" s="1"/>
  <c r="AP91" i="1" s="1"/>
  <c r="AJ130" i="1"/>
  <c r="AH130" i="1"/>
  <c r="U132" i="1"/>
  <c r="W132" i="1" s="1"/>
  <c r="Y133" i="1"/>
  <c r="W39" i="1"/>
  <c r="U67" i="1"/>
  <c r="W67" i="1"/>
  <c r="X91" i="1"/>
  <c r="Y91" i="1"/>
  <c r="AH104" i="1"/>
  <c r="AJ104" i="1"/>
  <c r="U143" i="1"/>
  <c r="W143" i="1" s="1"/>
  <c r="AP143" i="1" s="1"/>
  <c r="X149" i="1"/>
  <c r="AH152" i="1"/>
  <c r="AH169" i="1"/>
  <c r="AJ169" i="1"/>
  <c r="U180" i="1"/>
  <c r="U6" i="1"/>
  <c r="AJ31" i="1"/>
  <c r="AH35" i="1"/>
  <c r="W38" i="1"/>
  <c r="AH59" i="1"/>
  <c r="AJ76" i="1"/>
  <c r="AH82" i="1"/>
  <c r="AH83" i="1"/>
  <c r="AH88" i="1"/>
  <c r="AJ88" i="1"/>
  <c r="Y97" i="1"/>
  <c r="X129" i="1"/>
  <c r="AJ140" i="1"/>
  <c r="U147" i="1"/>
  <c r="U160" i="1"/>
  <c r="W160" i="1" s="1"/>
  <c r="X164" i="1"/>
  <c r="AJ181" i="1"/>
  <c r="AH181" i="1"/>
  <c r="AH177" i="1"/>
  <c r="U161" i="1"/>
  <c r="AP161" i="1" s="1"/>
  <c r="U167" i="1"/>
  <c r="W167" i="1" s="1"/>
  <c r="U184" i="1"/>
  <c r="W184" i="1" s="1"/>
  <c r="Y17" i="1"/>
  <c r="AH18" i="1"/>
  <c r="W31" i="1"/>
  <c r="Y38" i="1"/>
  <c r="Y50" i="1"/>
  <c r="W54" i="1"/>
  <c r="AJ71" i="1"/>
  <c r="AH78" i="1"/>
  <c r="U116" i="1"/>
  <c r="W116" i="1" s="1"/>
  <c r="U137" i="1"/>
  <c r="W137" i="1" s="1"/>
  <c r="AP137" i="1" s="1"/>
  <c r="AJ180" i="1"/>
  <c r="U49" i="1"/>
  <c r="AH56" i="1"/>
  <c r="U65" i="1"/>
  <c r="Y69" i="1"/>
  <c r="W73" i="1"/>
  <c r="U99" i="1"/>
  <c r="W99" i="1" s="1"/>
  <c r="AP99" i="1" s="1"/>
  <c r="U127" i="1"/>
  <c r="W127" i="1" s="1"/>
  <c r="AP127" i="1" s="1"/>
  <c r="Y141" i="1"/>
  <c r="AH149" i="1"/>
  <c r="AH174" i="1"/>
  <c r="AH186" i="1"/>
  <c r="AJ86" i="1"/>
  <c r="Y93" i="1"/>
  <c r="AJ96" i="1"/>
  <c r="U112" i="1"/>
  <c r="W112" i="1" s="1"/>
  <c r="AJ17" i="1"/>
  <c r="AH23" i="1"/>
  <c r="U31" i="1"/>
  <c r="Y42" i="1"/>
  <c r="AH45" i="1"/>
  <c r="U48" i="1"/>
  <c r="U54" i="1"/>
  <c r="W64" i="1"/>
  <c r="AJ67" i="1"/>
  <c r="Y101" i="1"/>
  <c r="AH113" i="1"/>
  <c r="AH156" i="1"/>
  <c r="W125" i="1"/>
  <c r="AP125" i="1" s="1"/>
  <c r="W111" i="1"/>
  <c r="AP111" i="1" s="1"/>
  <c r="W79" i="1"/>
  <c r="AP79" i="1"/>
  <c r="W151" i="1"/>
  <c r="W105" i="1"/>
  <c r="AP105" i="1" s="1"/>
  <c r="U130" i="1"/>
  <c r="W130" i="1" s="1"/>
  <c r="Y151" i="1"/>
  <c r="X151" i="1"/>
  <c r="AJ154" i="1"/>
  <c r="AH164" i="1"/>
  <c r="AP170" i="1"/>
  <c r="U179" i="1"/>
  <c r="W179" i="1" s="1"/>
  <c r="AJ182" i="1"/>
  <c r="AH182" i="1"/>
  <c r="AH77" i="1"/>
  <c r="AH80" i="1"/>
  <c r="W81" i="1"/>
  <c r="AP81" i="1" s="1"/>
  <c r="AH84" i="1"/>
  <c r="AH86" i="1"/>
  <c r="W87" i="1"/>
  <c r="AP87" i="1" s="1"/>
  <c r="AH89" i="1"/>
  <c r="U113" i="1"/>
  <c r="W113" i="1" s="1"/>
  <c r="U118" i="1"/>
  <c r="W118" i="1" s="1"/>
  <c r="AH120" i="1"/>
  <c r="AH124" i="1"/>
  <c r="AH129" i="1"/>
  <c r="AH137" i="1"/>
  <c r="AJ162" i="1"/>
  <c r="U164" i="1"/>
  <c r="AH171" i="1"/>
  <c r="W172" i="1"/>
  <c r="AH178" i="1"/>
  <c r="AH184" i="1"/>
  <c r="W185" i="1"/>
  <c r="AP185" i="1" s="1"/>
  <c r="AH94" i="1"/>
  <c r="AJ99" i="1"/>
  <c r="AH102" i="1"/>
  <c r="AJ105" i="1"/>
  <c r="AH108" i="1"/>
  <c r="X121" i="1"/>
  <c r="U124" i="1"/>
  <c r="W124" i="1" s="1"/>
  <c r="AH127" i="1"/>
  <c r="U129" i="1"/>
  <c r="AH131" i="1"/>
  <c r="U133" i="1"/>
  <c r="AH143" i="1"/>
  <c r="W145" i="1"/>
  <c r="AP145" i="1" s="1"/>
  <c r="AJ146" i="1"/>
  <c r="Y147" i="1"/>
  <c r="AJ150" i="1"/>
  <c r="AH154" i="1"/>
  <c r="AJ157" i="1"/>
  <c r="AJ167" i="1"/>
  <c r="Y168" i="1"/>
  <c r="AH173" i="1"/>
  <c r="AH180" i="1"/>
  <c r="U182" i="1"/>
  <c r="AP182" i="1" s="1"/>
  <c r="AJ175" i="1"/>
  <c r="Y180" i="1"/>
  <c r="X180" i="1"/>
  <c r="AH96" i="1"/>
  <c r="W97" i="1"/>
  <c r="AP97" i="1" s="1"/>
  <c r="AH99" i="1"/>
  <c r="AH103" i="1"/>
  <c r="AH105" i="1"/>
  <c r="AH109" i="1"/>
  <c r="U117" i="1"/>
  <c r="AJ120" i="1"/>
  <c r="U123" i="1"/>
  <c r="AJ129" i="1"/>
  <c r="Y139" i="1"/>
  <c r="AH140" i="1"/>
  <c r="AH146" i="1"/>
  <c r="AH150" i="1"/>
  <c r="Y152" i="1"/>
  <c r="U154" i="1"/>
  <c r="W154" i="1" s="1"/>
  <c r="AJ156" i="1"/>
  <c r="AH157" i="1"/>
  <c r="X158" i="1"/>
  <c r="AJ165" i="1"/>
  <c r="AH167" i="1"/>
  <c r="AH176" i="1"/>
  <c r="AJ178" i="1"/>
  <c r="AJ94" i="1"/>
  <c r="AJ117" i="1"/>
  <c r="W135" i="1"/>
  <c r="AP135" i="1" s="1"/>
  <c r="AP152" i="1"/>
  <c r="Y161" i="1"/>
  <c r="AH170" i="1"/>
  <c r="AH183" i="1"/>
  <c r="AP155" i="1"/>
  <c r="AP174" i="1"/>
  <c r="Y131" i="1"/>
  <c r="X131" i="1"/>
  <c r="Y137" i="1"/>
  <c r="X137" i="1"/>
  <c r="AJ95" i="1"/>
  <c r="AH98" i="1"/>
  <c r="Y103" i="1"/>
  <c r="X103" i="1"/>
  <c r="Y109" i="1"/>
  <c r="X109" i="1"/>
  <c r="AJ123" i="1"/>
  <c r="AJ138" i="1"/>
  <c r="AJ139" i="1"/>
  <c r="Y155" i="1"/>
  <c r="U183" i="1"/>
  <c r="AJ186" i="1"/>
  <c r="W25" i="1"/>
  <c r="U25" i="1"/>
  <c r="U15" i="1"/>
  <c r="AH17" i="1"/>
  <c r="W22" i="1"/>
  <c r="Y21" i="1"/>
  <c r="Y34" i="1"/>
  <c r="W13" i="1"/>
  <c r="Y19" i="1"/>
  <c r="AJ24" i="1"/>
  <c r="AH24" i="1"/>
  <c r="AH29" i="1"/>
  <c r="AJ5" i="1"/>
  <c r="AH5" i="1"/>
  <c r="AJ8" i="1"/>
  <c r="AH8" i="1"/>
  <c r="AJ25" i="1"/>
  <c r="AH25" i="1"/>
  <c r="AJ30" i="1"/>
  <c r="AH30" i="1"/>
  <c r="AJ34" i="1"/>
  <c r="AH34" i="1"/>
  <c r="W47" i="1"/>
  <c r="W56" i="1"/>
  <c r="AJ27" i="1"/>
  <c r="AH27" i="1"/>
  <c r="AJ40" i="1"/>
  <c r="W50" i="1"/>
  <c r="U50" i="1"/>
  <c r="W6" i="1"/>
  <c r="Y25" i="1"/>
  <c r="AJ37" i="1"/>
  <c r="AH37" i="1"/>
  <c r="AJ56" i="1"/>
  <c r="Y5" i="1"/>
  <c r="U17" i="1"/>
  <c r="W40" i="1"/>
  <c r="W43" i="1"/>
  <c r="U43" i="1"/>
  <c r="AJ53" i="1"/>
  <c r="AH53" i="1"/>
  <c r="W68" i="1"/>
  <c r="U68" i="1"/>
  <c r="AJ69" i="1"/>
  <c r="AH69" i="1"/>
  <c r="AJ9" i="1"/>
  <c r="AH9" i="1"/>
  <c r="W11" i="1"/>
  <c r="U13" i="1"/>
  <c r="AJ15" i="1"/>
  <c r="AH15" i="1"/>
  <c r="W28" i="1"/>
  <c r="U28" i="1"/>
  <c r="W37" i="1"/>
  <c r="U37" i="1"/>
  <c r="U40" i="1"/>
  <c r="AJ50" i="1"/>
  <c r="AH50" i="1"/>
  <c r="AJ62" i="1"/>
  <c r="AH62" i="1"/>
  <c r="W9" i="1"/>
  <c r="U9" i="1"/>
  <c r="AJ72" i="1"/>
  <c r="AH72" i="1"/>
  <c r="W16" i="1"/>
  <c r="U16" i="1"/>
  <c r="Y9" i="1"/>
  <c r="AJ21" i="1"/>
  <c r="AH21" i="1"/>
  <c r="W27" i="1"/>
  <c r="U27" i="1"/>
  <c r="AJ33" i="1"/>
  <c r="AH33" i="1"/>
  <c r="W36" i="1"/>
  <c r="U36" i="1"/>
  <c r="W21" i="1"/>
  <c r="U21" i="1"/>
  <c r="W41" i="1"/>
  <c r="U41" i="1"/>
  <c r="Y44" i="1"/>
  <c r="W57" i="1"/>
  <c r="U57" i="1"/>
  <c r="W65" i="1"/>
  <c r="W34" i="1"/>
  <c r="U34" i="1"/>
  <c r="AJ36" i="1"/>
  <c r="AH36" i="1"/>
  <c r="AH20" i="1"/>
  <c r="AJ28" i="1"/>
  <c r="AH28" i="1"/>
  <c r="AJ18" i="1"/>
  <c r="U22" i="1"/>
  <c r="W5" i="1"/>
  <c r="U5" i="1"/>
  <c r="AJ12" i="1"/>
  <c r="AH12" i="1"/>
  <c r="W18" i="1"/>
  <c r="U18" i="1"/>
  <c r="U24" i="1"/>
  <c r="W30" i="1"/>
  <c r="U30" i="1"/>
  <c r="U33" i="1"/>
  <c r="AJ39" i="1"/>
  <c r="AH39" i="1"/>
  <c r="U42" i="1"/>
  <c r="AJ59" i="1"/>
  <c r="W69" i="1"/>
  <c r="U69" i="1"/>
  <c r="U46" i="1"/>
  <c r="AH46" i="1"/>
  <c r="AH49" i="1"/>
  <c r="U53" i="1"/>
  <c r="U62" i="1"/>
  <c r="U64" i="1"/>
  <c r="AH67" i="1"/>
  <c r="U72" i="1"/>
  <c r="U52" i="1"/>
  <c r="AH52" i="1"/>
  <c r="AH55" i="1"/>
  <c r="U59" i="1"/>
  <c r="U61" i="1"/>
  <c r="AH61" i="1"/>
  <c r="U71" i="1"/>
  <c r="AH71" i="1"/>
  <c r="AH74" i="1"/>
  <c r="AP109" i="1" l="1"/>
  <c r="AP176" i="1"/>
  <c r="AP103" i="1"/>
  <c r="AP151" i="1"/>
  <c r="W180" i="1"/>
  <c r="AP180" i="1" s="1"/>
  <c r="W147" i="1"/>
  <c r="AP147" i="1" s="1"/>
  <c r="AP121" i="1"/>
  <c r="W183" i="1"/>
  <c r="AP183" i="1" s="1"/>
  <c r="W123" i="1"/>
  <c r="AP123" i="1"/>
  <c r="W133" i="1"/>
  <c r="AP133" i="1" s="1"/>
  <c r="W164" i="1"/>
  <c r="AP164" i="1" s="1"/>
  <c r="W117" i="1"/>
  <c r="AP117" i="1" s="1"/>
  <c r="W129" i="1"/>
  <c r="AP129" i="1" s="1"/>
</calcChain>
</file>

<file path=xl/sharedStrings.xml><?xml version="1.0" encoding="utf-8"?>
<sst xmlns="http://schemas.openxmlformats.org/spreadsheetml/2006/main" count="12180" uniqueCount="1290">
  <si>
    <r>
      <t xml:space="preserve">2024 RSAR
2023 GRC CYCLE CAPITAL COMPARISON FOR SAFETY, RELIABILITY AND MAINTENANCE WORK </t>
    </r>
    <r>
      <rPr>
        <b/>
        <vertAlign val="superscript"/>
        <sz val="10"/>
        <color theme="1"/>
        <rFont val="Arial"/>
        <family val="2"/>
      </rPr>
      <t>(a)(b)</t>
    </r>
    <r>
      <rPr>
        <b/>
        <sz val="10"/>
        <color theme="1"/>
        <rFont val="Arial"/>
        <family val="2"/>
      </rPr>
      <t xml:space="preserve">
(THOUSANDS OF DOLLARS)</t>
    </r>
  </si>
  <si>
    <t>A</t>
  </si>
  <si>
    <t>B</t>
  </si>
  <si>
    <t>C1</t>
  </si>
  <si>
    <t>C2</t>
  </si>
  <si>
    <t>C3</t>
  </si>
  <si>
    <t>C4</t>
  </si>
  <si>
    <t>C5</t>
  </si>
  <si>
    <t>C6</t>
  </si>
  <si>
    <t>C7</t>
  </si>
  <si>
    <t>D</t>
  </si>
  <si>
    <t>E</t>
  </si>
  <si>
    <t>F</t>
  </si>
  <si>
    <t>G1</t>
  </si>
  <si>
    <t>G2</t>
  </si>
  <si>
    <t>G3</t>
  </si>
  <si>
    <t>H1</t>
  </si>
  <si>
    <t>H2</t>
  </si>
  <si>
    <t>H3</t>
  </si>
  <si>
    <t>I1</t>
  </si>
  <si>
    <t>I2</t>
  </si>
  <si>
    <t>J1</t>
  </si>
  <si>
    <t>J2</t>
  </si>
  <si>
    <t>K</t>
  </si>
  <si>
    <t xml:space="preserve"> L</t>
  </si>
  <si>
    <t>M</t>
  </si>
  <si>
    <t>N1</t>
  </si>
  <si>
    <t>N2</t>
  </si>
  <si>
    <t>N3</t>
  </si>
  <si>
    <t>O1</t>
  </si>
  <si>
    <t>O2</t>
  </si>
  <si>
    <t>O3</t>
  </si>
  <si>
    <t>P1</t>
  </si>
  <si>
    <t>P2</t>
  </si>
  <si>
    <t>Q 2024</t>
  </si>
  <si>
    <t>Q2</t>
  </si>
  <si>
    <t>R</t>
  </si>
  <si>
    <t>S</t>
  </si>
  <si>
    <t>T</t>
  </si>
  <si>
    <t>U1</t>
  </si>
  <si>
    <t>U2</t>
  </si>
  <si>
    <t>U3</t>
  </si>
  <si>
    <t>V</t>
  </si>
  <si>
    <t xml:space="preserve"> W</t>
  </si>
  <si>
    <t>Line No</t>
  </si>
  <si>
    <t>Type
(O&amp;M Expense or Capital)</t>
  </si>
  <si>
    <t>Functional Area</t>
  </si>
  <si>
    <t>MWC</t>
  </si>
  <si>
    <t>MWC Name</t>
  </si>
  <si>
    <t>MAT</t>
  </si>
  <si>
    <t>MAT Name</t>
  </si>
  <si>
    <t>RAMP Risk Name</t>
  </si>
  <si>
    <t>RAMP Mitigation and/or Control Name</t>
  </si>
  <si>
    <t>2023 GRC Testimony Reference</t>
  </si>
  <si>
    <t>RAMP Roll-up (Yes/No)</t>
  </si>
  <si>
    <t>Program/
 Project Life (years)</t>
  </si>
  <si>
    <t>Program/
 Project Year</t>
  </si>
  <si>
    <t>2023 Imputed Adopted Costs</t>
  </si>
  <si>
    <t>2024 Imputed Adopted Costs</t>
  </si>
  <si>
    <t>Imputed Costs for 2023 GRC Cycle to date($) (G1+G2)</t>
  </si>
  <si>
    <t>2023 Actual Costs</t>
  </si>
  <si>
    <t>2024 Actual Costs</t>
  </si>
  <si>
    <t>Actual Costs for 2023 GRC Cycle to date($) (H1+H2)</t>
  </si>
  <si>
    <t>Difference for 2024 ($)
(H2-G2)</t>
  </si>
  <si>
    <t>Difference for 2023 GRC Cycle to Date ($) (H3-G3)</t>
  </si>
  <si>
    <t>Spending Percent Variance for 2024 (%)
((H-G)/G*100)</t>
  </si>
  <si>
    <t>Spending Percent Variance for 2023 GRC Cycle (%)
((H3-G3)/G3*100)</t>
  </si>
  <si>
    <t>Spending Variance Explanation Required 
(Y/N)</t>
  </si>
  <si>
    <t>Percentage Variance Explanation Required 
(Y/N)</t>
  </si>
  <si>
    <t>Unit Type</t>
  </si>
  <si>
    <t>2023 Imputed Adopted Units</t>
  </si>
  <si>
    <t>2024 Imputed Adopted Units</t>
  </si>
  <si>
    <t>Imputed Units for 2023 GRC Cycle to Date (N2+N1)</t>
  </si>
  <si>
    <t>2023 Actual Units</t>
  </si>
  <si>
    <t>2024 Actual Units</t>
  </si>
  <si>
    <t>Actual Units for 2023 GRC Cycle to Date (O2+O1)</t>
  </si>
  <si>
    <t>Difference for 2024 (# of Units)
(O2-N2)</t>
  </si>
  <si>
    <t>Difference for 2023 GRC Cycle to Date (# of Units)​ (O3-N3)</t>
  </si>
  <si>
    <t>Unit Percent Variance for 2024 (%)
((O2-N2)/N2*100)</t>
  </si>
  <si>
    <t>Unit Percent Variance for 2023 GRC Cycle to Date (%)​ ((O3-N3)/N3)</t>
  </si>
  <si>
    <t>Unit Variance Explanation Required 
(Y/N)</t>
  </si>
  <si>
    <t xml:space="preserve">2024
Cost
Variance
Explanation </t>
  </si>
  <si>
    <t>2024
Unit
Variance
Explanation</t>
  </si>
  <si>
    <t>Forecast
Scope
(U, O, or T)</t>
  </si>
  <si>
    <t>Schedule
(U, O, or T)</t>
  </si>
  <si>
    <t>Budget
(U, O, or T)</t>
  </si>
  <si>
    <t>Status</t>
  </si>
  <si>
    <t>Completion Status Statement</t>
  </si>
  <si>
    <t>Capital</t>
  </si>
  <si>
    <t>Gas Distribution</t>
  </si>
  <si>
    <t>14</t>
  </si>
  <si>
    <t>G Dist Pipeline Repl Program</t>
  </si>
  <si>
    <t>14A</t>
  </si>
  <si>
    <t>Pipeline Repl Pgm-Mains &amp; Svcs</t>
  </si>
  <si>
    <t xml:space="preserve">SRM Total  </t>
  </si>
  <si>
    <t>Ex 3, Ch 4</t>
  </si>
  <si>
    <t>No</t>
  </si>
  <si>
    <t>On-going</t>
  </si>
  <si>
    <t>Annual</t>
  </si>
  <si>
    <t>Feet of main</t>
  </si>
  <si>
    <t>N/A</t>
  </si>
  <si>
    <t>On-Target</t>
  </si>
  <si>
    <t>Proceeding as planned</t>
  </si>
  <si>
    <t>Loss of Containment on Gas Distribution Main or Service</t>
  </si>
  <si>
    <t>LOCDM-M001 Pipeline Replacement Program (Steel)</t>
  </si>
  <si>
    <t>14B</t>
  </si>
  <si>
    <t>Copper Service Replacements</t>
  </si>
  <si>
    <t># of services replaced</t>
  </si>
  <si>
    <t>Proceeding as Planned</t>
  </si>
  <si>
    <t>LOCDM-M007 Copper Service Replacements</t>
  </si>
  <si>
    <t xml:space="preserve"> -   </t>
  </si>
  <si>
    <t>14D</t>
  </si>
  <si>
    <t>Plastic Pipe Replace_Main/Svc</t>
  </si>
  <si>
    <t>Actual units were lower than imputed due to units target required a unit cost of $562/ft. Program was able to complete the 2024 portfolio with a unit cost of $706/ft. As such, we did not have sufficient funding to complete the imputed units.</t>
  </si>
  <si>
    <t>Under</t>
  </si>
  <si>
    <t>This program's work is ongoing and will continue in PG&amp;E's 2023 GRC period. The purpose of this program is to pre-1985 Aldyl-A and related plastic pipe.</t>
  </si>
  <si>
    <t>LOCDM-M002 Pipeline Replacement Program (Plastic)</t>
  </si>
  <si>
    <t>27</t>
  </si>
  <si>
    <t>Gas Meter Protection-Capital</t>
  </si>
  <si>
    <t>27A</t>
  </si>
  <si>
    <t>Meter Protection-Capital</t>
  </si>
  <si>
    <t>Ex 3, Ch 8</t>
  </si>
  <si>
    <t>Yes</t>
  </si>
  <si>
    <t># of service replacements</t>
  </si>
  <si>
    <t>Actual units were higher than imputed due to the reclassification of Meter Protection Post installations from Expense (MAT EXB) to Capital (MAT 27A).</t>
  </si>
  <si>
    <t>Over</t>
  </si>
  <si>
    <t>Expanded</t>
  </si>
  <si>
    <t>MAT 27A now includes the installtion of Meter Protection Work (MPP), previously captured as expense with MAT EXB. Additionally, this MAT also captures costs related to full service relocations due to service meters at risk of vehicular damage not possible to protect via MPP, or unaccessible service valves.</t>
  </si>
  <si>
    <t>Loss of Containment on Gas Customer Connected Equipment</t>
  </si>
  <si>
    <t>CCEPQ-C001 Meter Protection</t>
  </si>
  <si>
    <t>LOCDM-C001 Meter Protection</t>
  </si>
  <si>
    <t>2K</t>
  </si>
  <si>
    <t>G Dist Repl/Convert Cust HPR</t>
  </si>
  <si>
    <t>2K (a)</t>
  </si>
  <si>
    <t>Cust HPR Reg Sta Convert Main</t>
  </si>
  <si>
    <t>Ex 3, Ch 6</t>
  </si>
  <si>
    <t># of HPRs</t>
  </si>
  <si>
    <t>Actual costs were higher than imputed due to program having no adopted funding in the 2023 GRC. However, program was deemed important and continued to be performed by Gas Operations</t>
  </si>
  <si>
    <t>Actual units were higher than imputed due to Program having no adopted funding in the 2023 GRC. However, program was deemed important and continued to be performed by Gas Operations</t>
  </si>
  <si>
    <t>This program's work is ongoing and will continue in PG&amp;E's GRC period. The purpose of this program is to replace or remove out of spec HPR reg sets to improve reliability and safety. This program will continue to be a lower priority as fewer units remain in the system.</t>
  </si>
  <si>
    <t>'Large Overpressure Event Downstream of Gas M&amp;C Facility</t>
  </si>
  <si>
    <t>LRGOP-M005 HPR Replacement</t>
  </si>
  <si>
    <t>Loss of Contnm at Gas Measrm &amp; Cntrl / Cmprsn &amp; Prcssn Facil</t>
  </si>
  <si>
    <t>MCCPF-M002 HPR Replacement</t>
  </si>
  <si>
    <t>31</t>
  </si>
  <si>
    <t>NGV - Station Infrastructure</t>
  </si>
  <si>
    <t>31A</t>
  </si>
  <si>
    <t>31A-LNG/CNG Stations</t>
  </si>
  <si>
    <t>non-unitized: This MAT has no measurable units because it is used to record costs for CNG station upgrades. The type of upgrades performed at stations are not comparable.</t>
  </si>
  <si>
    <t>NA</t>
  </si>
  <si>
    <t>-</t>
  </si>
  <si>
    <t>Loss of Containment on CNG Station Equipment</t>
  </si>
  <si>
    <t>CNGEQ-C001 GV-Station Infrastructure</t>
  </si>
  <si>
    <t>47</t>
  </si>
  <si>
    <t>G Dist Capacity</t>
  </si>
  <si>
    <t>47B</t>
  </si>
  <si>
    <t>Cons/Acq New Fac-G-Cap-Mains</t>
  </si>
  <si>
    <t>Ex 3, Ch 11</t>
  </si>
  <si>
    <t>feet of main installed</t>
  </si>
  <si>
    <t xml:space="preserve">Actual costs were lower than imputed due to reprioritization of funds to higher risk work.
</t>
  </si>
  <si>
    <t xml:space="preserve">Actual Units were lower than imputed due to reprioritization of funds to higher risk work.
</t>
  </si>
  <si>
    <t>This program's work is ongoing and will continue in PG&amp;E's 2023 GRC period. 
The purpose of this program is to ensure sufficient gas capacity as determined by system planning.</t>
  </si>
  <si>
    <t>Insufficient Capacity to Meet Customer Demand</t>
  </si>
  <si>
    <t>CPCTY-C009 Construct/Acquire New Facilities - Gas - Capital Mains</t>
  </si>
  <si>
    <t>47C</t>
  </si>
  <si>
    <t>Cons/Acq New Fac-G-Cap-RegSta</t>
  </si>
  <si>
    <t># of reg stations addressed</t>
  </si>
  <si>
    <t>Actual units were lower than imputed units due to reprioritization in support of higher risk or compliance work.</t>
  </si>
  <si>
    <t>This program's work is ongoing and will continue in PG&amp;E's 2023 GRC period. The purpose of this program is to rebuild/replace capacity driven distribution regulator stations.</t>
  </si>
  <si>
    <t>CPCTY-C010 Construct/Acquire New Facilities - Gas Capital Regulator Sta</t>
  </si>
  <si>
    <t>47D</t>
  </si>
  <si>
    <t>Cons/Acq New Fac-G-Cap-ReplReg</t>
  </si>
  <si>
    <t># of Reg station components</t>
  </si>
  <si>
    <t>Actual units were lower than imputed units due to a need for redesign on the one planned project, which includes all four units, causing adjusted completion forecast of 2025 for these 4 units.</t>
  </si>
  <si>
    <t>This program's work is ongoing and will continue in PG&amp;E's 2023 GRC period. The purpose of this program is to replace capacity driven valves/filters in distribution regulator stations.</t>
  </si>
  <si>
    <t>CPCTY-C011 Construct/Acquire New Facilities - Gas Capital Replace Regul</t>
  </si>
  <si>
    <t>47F</t>
  </si>
  <si>
    <t>Cons/Acquire New Fac G-Cap-Oth</t>
  </si>
  <si>
    <t>non-unitized: This MAT has no measurable units because it is used to record capacity related costs that are not captured by any other MAT.</t>
  </si>
  <si>
    <t>CPCTY-C012 Construct/Acquire New Facilities - Gas Capital Other</t>
  </si>
  <si>
    <t>4A</t>
  </si>
  <si>
    <t>G Dist Ctrl Operations Assets</t>
  </si>
  <si>
    <t>4AF</t>
  </si>
  <si>
    <t>ERX Pressure Monitoring-6</t>
  </si>
  <si>
    <t># of Electronic pressure recorders installed</t>
  </si>
  <si>
    <t>Actual units were lower than imputed due to a reduction in total units because of high actual costs of completed projects. Costs at reg stations are much higher due to permits, easements and work required to complete projects.</t>
  </si>
  <si>
    <t>This program is on going and will continue until no SCADA installations are required for system visability.</t>
  </si>
  <si>
    <t>CPCTY-M005 SCADA Service Monitor</t>
  </si>
  <si>
    <t>Large Overpressure Event Downstream of Gas M&amp;C Facility</t>
  </si>
  <si>
    <t>LRGOP-M006 SCADA Service Monitor</t>
  </si>
  <si>
    <t>MCCPF-M005 SCADA Service Monitor</t>
  </si>
  <si>
    <t>4AM</t>
  </si>
  <si>
    <t>Reg Stat Mntr Dual No Flow-3</t>
  </si>
  <si>
    <t># of remote terminal units installed</t>
  </si>
  <si>
    <t>Actual units were higher than imputed due to program having no adopted units in the 2023 GRC. However, program was deemed important and continued to be performed by Gas Operations.</t>
  </si>
  <si>
    <t>50</t>
  </si>
  <si>
    <t>G Dist Reliability General</t>
  </si>
  <si>
    <t>50F</t>
  </si>
  <si>
    <t>Impr Rel/Dep Gas Other Equip</t>
  </si>
  <si>
    <t>non-unitized: This MAT has no measurable units because units of measure such as number of deactivated services, valves, and mains are not comparable.</t>
  </si>
  <si>
    <t>LOCDM-C005 Improve Reliability/Dependability - Gas Other Equipment</t>
  </si>
  <si>
    <t>50I</t>
  </si>
  <si>
    <t>Impr Rel/Dep-Deac Only-M/R/V</t>
  </si>
  <si>
    <t>LOCDM-C007 Improve ReM/R/V</t>
  </si>
  <si>
    <t>50N</t>
  </si>
  <si>
    <t>GD Over Pressure Protection</t>
  </si>
  <si>
    <t># of secondary OPP installed</t>
  </si>
  <si>
    <t>Actual units were higher than imputed due to Program having no adopted funding in the 2023 GRC. However, program was deemed important and continued to be performed by Gas Operations.</t>
  </si>
  <si>
    <t>THis program is ongoing to install over pressure protection at reg stations. Program wll continue until OPP is installed at all locations.</t>
  </si>
  <si>
    <t>LRGOP-M003 GD Overpressure Protection</t>
  </si>
  <si>
    <t>50B</t>
  </si>
  <si>
    <t>Impr Rel/Dep - Gas Services</t>
  </si>
  <si>
    <t>Actual units were higher than imputed due to significantly more service replacements executed under MAT 50B due to emergent other corrective and compliance work. This includes copper service replacements, shallow/exposed services, and other corrective gas service replacements.</t>
  </si>
  <si>
    <t>This program's work is ongoing and will continue in PG&amp;E's 2023 GRC period. The purpose of this program is to replace gas services due to deterioration or reduced reliability (including corrosion, copper services, exposed/shallow services). For the remainder of the GRC cycle, PG&amp;E will prioritize compliance-driven service replacements due to atmospheric corrosion.</t>
  </si>
  <si>
    <t>LOCDM-C003 Improve Reliability/System Dependability - Gas Services</t>
  </si>
  <si>
    <t>50D</t>
  </si>
  <si>
    <t>Impr Rel/Dep Gas CP Systems</t>
  </si>
  <si>
    <t>Ex 3, Ch 9</t>
  </si>
  <si>
    <t># of Rectifiers Replaced (50D)</t>
  </si>
  <si>
    <t xml:space="preserve">Regarding the coating work in 50D - this program's work is ongoing and will continue in PG&amp;E's 2023 GRC period. The purpose of this program is to maintain and re-coat facilities that have observed corrosion or have deteriorated coating. </t>
  </si>
  <si>
    <t>LOCDM-C018 Distribution Corrosion Control Program</t>
  </si>
  <si>
    <t>50H</t>
  </si>
  <si>
    <t>Impr Rel/Dep-CutOff Idle G Svc</t>
  </si>
  <si>
    <t># of cut off idle services</t>
  </si>
  <si>
    <t>LOCDM-C006 Improve Reliability/System Dependability - Cut-Off Idle Gas</t>
  </si>
  <si>
    <t>50G/3PB (b)</t>
  </si>
  <si>
    <t>Impr Rel/Dep-Gas Svc Repl Leak</t>
  </si>
  <si>
    <t>Ex 3, Ch 10</t>
  </si>
  <si>
    <t># of services replaced (NERBA BG Grade 3 unit)</t>
  </si>
  <si>
    <t>LOCDM-C014 Distribution Leak Management</t>
  </si>
  <si>
    <t>50A</t>
  </si>
  <si>
    <t>Impr Rel/ Dep - Gas Mains</t>
  </si>
  <si>
    <t>LOCDM-C002 Improve Reliability/System Dependability - Gas Main</t>
  </si>
  <si>
    <t>50R</t>
  </si>
  <si>
    <t>Rep/Inst EmerShtdwn&amp;SafeOpsVal</t>
  </si>
  <si>
    <t># of valves installed</t>
  </si>
  <si>
    <t xml:space="preserve">Actual units were lower than imputed units due to reprioritization in support of higher risk or compliance work.
</t>
  </si>
  <si>
    <t>This program's work is ongoing and will continue in PG&amp;E's 2023 GRC period. The purpose of this program is to install new valves, 2 inch or greater in size.</t>
  </si>
  <si>
    <t>LOCDM-M004 New Valve Installations</t>
  </si>
  <si>
    <t>50P</t>
  </si>
  <si>
    <t>ImprRelb/SysDepd-G-DpWellAnode</t>
  </si>
  <si>
    <t># of Groundbeds Installed</t>
  </si>
  <si>
    <t xml:space="preserve">Actual units were lower than imputed units due to lower planned units and the delayed construction activities to claim the unit in the year. </t>
  </si>
  <si>
    <t>This program’s work is ongoing and will continue in PG&amp;E’s 2023 GRC period.  The purpose of this program is to install impressed current ground bed to mitigate the threat of external corrosion (49 CFR Subpart I, Requirement for Corrosion Control).</t>
  </si>
  <si>
    <t>50K</t>
  </si>
  <si>
    <t>Emergent Leaking Main Replace</t>
  </si>
  <si>
    <t>Actual units lower than imputted due to decreased leak find rates in the last three years resulting in reduced leaks qualifying for main pipe replacements &gt; 100'</t>
  </si>
  <si>
    <t>This program's work is ongoing and will continue in PG&amp;E's 2023 GRC period. The purpose of this program is to fix gradeable leaks by replacing &gt;100' of main distribution pipeline.</t>
  </si>
  <si>
    <t>50J</t>
  </si>
  <si>
    <t>Gas Overbuild - G</t>
  </si>
  <si>
    <t>Actual units were less than imputed due to the Encroachment program is based on find-it-fix-it work that needs to be field verified to determine capital or expense scope. Less work was field verified as capital encroachments (full service replacement and/or greater than 100' of main relocation based on overbuilt gas pipe) than imputed.</t>
  </si>
  <si>
    <t>This program's work is ongoing and will continue in PG&amp;E's 2023 GRC period. The purpose of this program is to relocate gas main (&gt;100 continuous feet) and/or complete gas service replacements to clear overbuild conflicts. For the remainder of the GRC cycle, PG&amp;E will prioritize this work and execute within six months of identification (subject to extension with notification to regulators).</t>
  </si>
  <si>
    <t>LOCDM-C009 Encroachment Program</t>
  </si>
  <si>
    <t>50E</t>
  </si>
  <si>
    <t>Impr Rel/Dep Gas Valves</t>
  </si>
  <si>
    <t># of valves replaced</t>
  </si>
  <si>
    <t xml:space="preserve">Actual units were lower than imputed units as PG&amp;E performed fewer find-it/fix-it valve replacements than expected. This is because the find rate was lower compared to previous years. </t>
  </si>
  <si>
    <t>This program's work is ongoing and will continue in PG&amp;E's 2023 GRC period. The purpose of this program is to replace the existing valves, 2 inch or greater in size.</t>
  </si>
  <si>
    <t>LOCDM-C004 Improve Reliability/Dependability - Gas Valves</t>
  </si>
  <si>
    <t>50L</t>
  </si>
  <si>
    <t>Impr Rel Dep Gas Reg Component</t>
  </si>
  <si>
    <t>Actual units were lower than imputed units because unit costs were higher than expected (for example, some projects could only be completed at night, with higher labor costs).</t>
  </si>
  <si>
    <t>This program's work is ongoing and will continue in PG&amp;E's 2023 GRC period. The purpose of this program is to replace valves and filters in distribution regulator stations.</t>
  </si>
  <si>
    <t>LRGOP-C009 Gas Distribution Reg Station Component Replacements</t>
  </si>
  <si>
    <t>MCCPF-C010 Gas Distribution Reg Station Component Replacements</t>
  </si>
  <si>
    <t>50C</t>
  </si>
  <si>
    <t>Impr Rel/Dep Gas Regulation</t>
  </si>
  <si>
    <t># of Reg stations</t>
  </si>
  <si>
    <t>Actual costs were lower than imputed costs due to reprioritization in support of higher risk or compliance work.  (Unit costs were higher due increased costs of construction and scope of work in 2024 projects)</t>
  </si>
  <si>
    <t>Actual units were lower than imputed units due to reprioritization in support of higher risk or compliance work.(Unit costs were higher due increased costs of construction and scope of work in 2024 projects)</t>
  </si>
  <si>
    <t>This program's work is ongoing and will continue in PG&amp;E's 2023 GRC period. The purpose of this program is to rebuild/replace distribution regulator stations.</t>
  </si>
  <si>
    <t>LRGOP-C008 Gas Distribution Reg Station Rebuild</t>
  </si>
  <si>
    <t>MCCPF-C009 Gas Distribution Reg Station Rebuild</t>
  </si>
  <si>
    <t>50Q</t>
  </si>
  <si>
    <t>Casings</t>
  </si>
  <si>
    <t># of Casings Remediated (50Q)</t>
  </si>
  <si>
    <t xml:space="preserve">
Actual units were lower than imputed units due to:
 1) cancellation of jobs (found isolated during testing), 
2) permitting delays and challenges with external agencies
3) Scope change (converted to expense)</t>
  </si>
  <si>
    <t>This program's work is ongoing and will continue in PG&amp;E's 2023 GRC period. This program is to mitigate casings over or equal to 40 feet to meet the requirement of 49 CFR § 192.467 External corrosion control.</t>
  </si>
  <si>
    <t>LOCDM-C019 Casings</t>
  </si>
  <si>
    <r>
      <t xml:space="preserve">50M/
3PC </t>
    </r>
    <r>
      <rPr>
        <vertAlign val="superscript"/>
        <sz val="10"/>
        <color theme="1"/>
        <rFont val="Arial"/>
        <family val="2"/>
      </rPr>
      <t>(b)</t>
    </r>
  </si>
  <si>
    <t>Complex-Gas Svc Repl Leak</t>
  </si>
  <si>
    <t># of services (NERBA BG Grade 3 unit)</t>
  </si>
  <si>
    <t>Actual units lower than imputed due to lower leak find rates than planned resulting in a decrease of leaks repaired via complex service replacement</t>
  </si>
  <si>
    <t>52</t>
  </si>
  <si>
    <t>G Dist Leak Repl/Emergency</t>
  </si>
  <si>
    <t>52#</t>
  </si>
  <si>
    <t>Not assigned</t>
  </si>
  <si>
    <t xml:space="preserve">	non-unitized: This MAT has no measurable units because it is used to record other support costs for third party damage service repair</t>
  </si>
  <si>
    <t>N</t>
  </si>
  <si>
    <t>52B</t>
  </si>
  <si>
    <t>Emerg Resp-G-Dig-Ins-Svcs</t>
  </si>
  <si>
    <t>Actual units were lower than imputed due to reduced number of emergencies and 3rd party damages reported that required full service replacement or deactivation.</t>
  </si>
  <si>
    <t>This program's work is ongoing and will continue in PG&amp;E's 2023 GRC period. The purpose of this program is to fix distribution service damages caused by natural forces and 3rd parties. This MAT includes the replacement and deactivation of entire services.</t>
  </si>
  <si>
    <t>52C</t>
  </si>
  <si>
    <t>Emerg Resp-G-Dig-Ins-Main</t>
  </si>
  <si>
    <t>feet of main replaced</t>
  </si>
  <si>
    <t>Actual units were lower than imputed units due to reduced number of emergencies and 3rd party damages reported that required main deactivation or the replacement of &gt;100 ft of main pipe.</t>
  </si>
  <si>
    <t>This program's work is ongoing and will continue in PG&amp;E's 2023 GRC period. The purpose of this program is to fix distribution main pipeline damages caused by natural forces and 3rd parties. This MAT includes the repalcement of &gt; 100' of pipe or pipe deactivation.</t>
  </si>
  <si>
    <t>74</t>
  </si>
  <si>
    <t>Install New Gas Meters</t>
  </si>
  <si>
    <t>74A</t>
  </si>
  <si>
    <t>Install Regulators</t>
  </si>
  <si>
    <t># of regulators</t>
  </si>
  <si>
    <t>Actual units were higher than imputed units due to a change in reporting practice which resulted in more regulator replacement units being captured in this MAT. Historically, regulator changes completed while in the field performing other gas field services work was captured in the MAT that drove the initial job.</t>
  </si>
  <si>
    <t>Ongoing and will continue in PG&amp;E's 2023 GRC period</t>
  </si>
  <si>
    <t>CCEPQ-C016 Gas Reg Replacement</t>
  </si>
  <si>
    <t>GT&amp;S</t>
  </si>
  <si>
    <t>21</t>
  </si>
  <si>
    <t>Misc Capital</t>
  </si>
  <si>
    <t>21C</t>
  </si>
  <si>
    <t>GPOM Non-Engineering Capital</t>
  </si>
  <si>
    <t>SRM Total (Non-RAMP)</t>
  </si>
  <si>
    <t>non-unitized: This MAT has no measurable units because it encompasses a variety of different activities – it is used to capture GPOM non-engineering capital routine transmission spend.</t>
  </si>
  <si>
    <t>3K</t>
  </si>
  <si>
    <t>Gas Trans Remediate Corrosion</t>
  </si>
  <si>
    <t>3K1</t>
  </si>
  <si>
    <t>Drip Replacement</t>
  </si>
  <si>
    <t>SRM Total</t>
  </si>
  <si>
    <t># of drips replaced</t>
  </si>
  <si>
    <t xml:space="preserve">Actual costs were lower than imputed due to work bundling with projects near a drip resulting in a lower unit cost and work cancellation due to transmission definition change in 2024. </t>
  </si>
  <si>
    <t xml:space="preserve">Actual units were lower than imputed units due to the cancellation of bundled drip removal units. Bundled drip removals are executed opportunistically as part of pipeline replacement, strength test or retirement projects, but the planned projects were cancelled due to the TransDef change on the pipelines to which they are installed. </t>
  </si>
  <si>
    <t>This program's work is ongoing and will continue in PG&amp;E's 2023 GRC period. The purpose of this program is to mitigate Internal Corrosion as required by 49 CFR § 192.475.</t>
  </si>
  <si>
    <t>Loss of Containment on Gas Transmission Pipeline</t>
  </si>
  <si>
    <t>LOCTM-C032 Internal Corrosion Program</t>
  </si>
  <si>
    <t>MCCPF-C017 Facility Corrosion Control Program</t>
  </si>
  <si>
    <t>3K4</t>
  </si>
  <si>
    <t>AC Interf Mitigation</t>
  </si>
  <si>
    <t>Various</t>
  </si>
  <si>
    <t xml:space="preserve">Actual units were higher than imputed units due to the new timeline requirement in Mega Rule Part 2 to mitigate AC Interference within 12-15 months after the idenfitication of AC Interference starting from 2024. </t>
  </si>
  <si>
    <t xml:space="preserve">This program's work is ongoing and will continue in PG&amp;E's 2023 GRC period. The purpose of this program is to mitigate AC Interference as required by 49 CFR § 192.467 and 473. </t>
  </si>
  <si>
    <t>LOCTM-C033 Electrical Interference Program</t>
  </si>
  <si>
    <t>3K5</t>
  </si>
  <si>
    <t>Casing Mitigation</t>
  </si>
  <si>
    <t xml:space="preserve">Actual units were lower than imputed units due to the postponement of project execution to future years. </t>
  </si>
  <si>
    <t xml:space="preserve">This program’s work is ongoing and will continue in PG&amp;E’s 2023 GRC period.  The purpose of this program is to mitigate contacted casing to ensure each buried or submerged pipeline being electrically isolated from the metallic casing it is within (49 CFR  § 192.467). </t>
  </si>
  <si>
    <t>LOCTM-C035 Transmission Corrosion Control Program</t>
  </si>
  <si>
    <t>3K6</t>
  </si>
  <si>
    <t>Cathodic Protection-New</t>
  </si>
  <si>
    <t># of new CP systems installed</t>
  </si>
  <si>
    <t>Actual units were higher than imputed units due to a higher volume of groundbed installations required to maintain effective levels of cathodic protection.</t>
  </si>
  <si>
    <t>This program’s work is ongoing and will continue in PG&amp;E’s 2023 GRC period.  The purpose of this program is to install cathodic protection (CP) to buried metallic pipeline to mitigate the threat of external corrosion, and if CP levels are inadequate and cannot be made adequate through troubleshooting, PG&amp;E must either replace existing systems or install new equipment (49 CFR § 192.463).</t>
  </si>
  <si>
    <t>LOCTM-C019 Cathodic Protection</t>
  </si>
  <si>
    <t>MCCPF-C018 Cathodic Protection</t>
  </si>
  <si>
    <t>Loss of Containment at Natural Gas Storage Well or Reservoir</t>
  </si>
  <si>
    <t>NGSWR-C007 Cathodic Protection</t>
  </si>
  <si>
    <r>
      <t xml:space="preserve">3K7 </t>
    </r>
    <r>
      <rPr>
        <vertAlign val="superscript"/>
        <sz val="10"/>
        <rFont val="Arial"/>
        <family val="2"/>
      </rPr>
      <t xml:space="preserve">(a) </t>
    </r>
  </si>
  <si>
    <t>Cathodic Protection-Replacement</t>
  </si>
  <si>
    <t>Actual units were higher than imputed units due to a higher volume of groundbed replacement required to maintain effective levels of cathodic protection.</t>
  </si>
  <si>
    <t>3K8</t>
  </si>
  <si>
    <t>Test Station Installation</t>
  </si>
  <si>
    <t># of test stations installed</t>
  </si>
  <si>
    <t>Actual units were lower than imputed units because no capital test station (CTS) installations (over 5 units) needed to be installed to meet requirement for 1 CTS per mile.</t>
  </si>
  <si>
    <t xml:space="preserve">This program's work is ongoing and will continue in PG&amp;E's 2023 GRC period. The purpose of this program is to install test station to meet the requirement of "sufficient test stations" required via 49 § 192.469. </t>
  </si>
  <si>
    <t>3K9</t>
  </si>
  <si>
    <t>Electrical Interference - DC</t>
  </si>
  <si>
    <t>Dynamic Electrical Interference - DC (# of Projects Completed)</t>
  </si>
  <si>
    <t>Actual units were lower than imputed units due to the permits and land acquisition delays, which resulted in delayed construction activities.</t>
  </si>
  <si>
    <t xml:space="preserve">This program's work is ongoing and will continue in PG&amp;E's 2023 GRC period. The purpose of this program is to mitigate DC Interference as required by 49 CFR § 192.467 and 473. </t>
  </si>
  <si>
    <t>3KA</t>
  </si>
  <si>
    <t>Atmospheric Corrosion</t>
  </si>
  <si>
    <t># of spans recoated/
upgraded</t>
  </si>
  <si>
    <t>Actual costs were higher than imputed due to the majority of the units were on line 300/400, which are large pipelines and complex jobs. In 2024, asbestos abatement became a common mitigating factor which increased unit cost.</t>
  </si>
  <si>
    <t>Actual units were higher than imputed due to in 2024 the threshold for capitalizing span re-coates changed from 100 feet to 40 feet, so actual units increased in 3KA and dropped in GJB.</t>
  </si>
  <si>
    <t xml:space="preserve">This program's work is ongoing and will continue in PG&amp;E's 2023 GRC period. 
The purpose of this program is to maintain and re-coat facilities that have observed corrosion or have deteriorated coating. </t>
  </si>
  <si>
    <t>LOCTM-C034 Atmospheric Corrosion Program</t>
  </si>
  <si>
    <t>3L</t>
  </si>
  <si>
    <t>Gas Trans Storage Wells</t>
  </si>
  <si>
    <t>3L1</t>
  </si>
  <si>
    <t>WELL - Drilling</t>
  </si>
  <si>
    <t>Ex 3, Ch 7</t>
  </si>
  <si>
    <t># of wells drilled</t>
  </si>
  <si>
    <t>Actual costs were higher than imputed due to  pre-mobiliztion  material purchase for 2025 well drilling.</t>
  </si>
  <si>
    <t>Actual units were lower than imputed units due to permit timing pushing completion of units into 2025.  Overall unit plan for driling of new wells during the 2023-2026 rate case is expected to be achieved.</t>
  </si>
  <si>
    <t>This program's work is ongoing and will continue in PG&amp;E's 2023 GRC period.</t>
  </si>
  <si>
    <t>NGSWR-M001 Well - Drilling</t>
  </si>
  <si>
    <r>
      <t xml:space="preserve">3L3 </t>
    </r>
    <r>
      <rPr>
        <vertAlign val="superscript"/>
        <sz val="10"/>
        <rFont val="Arial"/>
        <family val="2"/>
      </rPr>
      <t>(b)</t>
    </r>
  </si>
  <si>
    <t>WELL - Reworks</t>
  </si>
  <si>
    <t>On-Going</t>
  </si>
  <si>
    <t>Actual costs were lower than imputed due to carryover work from 2022 and 2023 that hit in 2024.</t>
  </si>
  <si>
    <t>Actual units were higher than imputed units due to incremental wells scheduled and required by CalGEM.</t>
  </si>
  <si>
    <t>NGSWR-C003 Well Inspections and Rework</t>
  </si>
  <si>
    <r>
      <t xml:space="preserve">3L4 </t>
    </r>
    <r>
      <rPr>
        <vertAlign val="superscript"/>
        <sz val="10"/>
        <rFont val="Arial"/>
        <family val="2"/>
      </rPr>
      <t>(c)</t>
    </r>
  </si>
  <si>
    <t>WELL - Repair and Replace</t>
  </si>
  <si>
    <t xml:space="preserve">non-unitized: This MAT has no measurable units because it contains a mix of rework units and other project work which is not unitized. </t>
  </si>
  <si>
    <t>NGSWR-C008 Well Repair and Replace</t>
  </si>
  <si>
    <r>
      <t xml:space="preserve">3L5 </t>
    </r>
    <r>
      <rPr>
        <vertAlign val="superscript"/>
        <sz val="10"/>
        <rFont val="Arial"/>
        <family val="2"/>
      </rPr>
      <t>(d)</t>
    </r>
  </si>
  <si>
    <t>WELL - Cntrls &amp; Conts Monitrng</t>
  </si>
  <si>
    <t>non-unitized: This MAT has no measurable units because it contains miscellaneous component work.</t>
  </si>
  <si>
    <t>NGSWR-C002 Well Control Monitoring</t>
  </si>
  <si>
    <t>44</t>
  </si>
  <si>
    <t>Gas Capital:GasTrans-Sub</t>
  </si>
  <si>
    <r>
      <t xml:space="preserve">44A </t>
    </r>
    <r>
      <rPr>
        <vertAlign val="superscript"/>
        <sz val="10"/>
        <rFont val="Arial"/>
        <family val="2"/>
      </rPr>
      <t>(e)</t>
    </r>
  </si>
  <si>
    <t>Stan-Pac Capital</t>
  </si>
  <si>
    <t>Ex 3, Ch 13</t>
  </si>
  <si>
    <t>LOCTM-C037 Stan-Pac Capital</t>
  </si>
  <si>
    <t>73</t>
  </si>
  <si>
    <t>GT Pipeline Capacity</t>
  </si>
  <si>
    <t>73A</t>
  </si>
  <si>
    <t>Capacity for Load Growth</t>
  </si>
  <si>
    <t xml:space="preserve">non-unitized: This MAT has no measurable units because the program features multiple asset types without a common unit.  </t>
  </si>
  <si>
    <t>CPCTY-M001 Capacity for Load Growth</t>
  </si>
  <si>
    <t>73B</t>
  </si>
  <si>
    <t>Capacity Betterment</t>
  </si>
  <si>
    <t>non-unitized: This MAT has no measurable units because the program captures expenditures for the incremental capacity work only; costs (and units) for the original capacity projects are captured in the originating MWC or MAT.</t>
  </si>
  <si>
    <t>CPCTY-M002 Capacity Betterment</t>
  </si>
  <si>
    <t>73D</t>
  </si>
  <si>
    <t>LNG / CNG</t>
  </si>
  <si>
    <t>Ex 3, Ch 5</t>
  </si>
  <si>
    <t>non-unitized: This MAT has no measurable units due to the extensive variability of the work portfolio.</t>
  </si>
  <si>
    <t>Loss of Containment on LNG/CNG Portable Equipment</t>
  </si>
  <si>
    <t>LNCNG-C001 LNG/CNG Portable Capital</t>
  </si>
  <si>
    <t>LOCTM-C002 LNG/CNG to Support Strength Testing</t>
  </si>
  <si>
    <t>75</t>
  </si>
  <si>
    <t>GT Pipeline Reliability</t>
  </si>
  <si>
    <t>75C</t>
  </si>
  <si>
    <t>Routine Spend M&amp;C - Capital</t>
  </si>
  <si>
    <t>non-unitized: This MAT has no measurable units because it includes a wide assortment of “find-it and fix-it" projects that are typically routine or unique occurrences and do not qualify for another program.</t>
  </si>
  <si>
    <t>LRGOP-C004 Routine Spend M&amp;C</t>
  </si>
  <si>
    <t>MCCPF-C007 Routine Spend M&amp;C</t>
  </si>
  <si>
    <t>75D</t>
  </si>
  <si>
    <t>Valve Program</t>
  </si>
  <si>
    <t>non-unitized: This MAT has no measurable units because it is used to record costs for various of “find it/fix it" valve replacement work.</t>
  </si>
  <si>
    <t>Actual costs were lower than imputed due to Gas prioritization in support of higher risk or compliance work.</t>
  </si>
  <si>
    <t xml:space="preserve">This program's work is ongoing and will continue in PG&amp;E's 2023 GRC period.  The purpose of this program is to replace inoperable valves, valves that are leaking, or presenting a dafety or reliability threat. </t>
  </si>
  <si>
    <t>LOCTM-C024 Valve Safety and Reliability</t>
  </si>
  <si>
    <t>75E</t>
  </si>
  <si>
    <t>Vintage Pipe Replacement</t>
  </si>
  <si>
    <t>on-going</t>
  </si>
  <si>
    <t>annual</t>
  </si>
  <si>
    <t>Miles</t>
  </si>
  <si>
    <t>Rescheduled</t>
  </si>
  <si>
    <t>LOCTM-M001 Vintage Pipe Replacement</t>
  </si>
  <si>
    <t>75H</t>
  </si>
  <si>
    <t>Pipe Replacement Class Loctn</t>
  </si>
  <si>
    <t>non-unitized: This MAT is non-unitized since scope is identified during LIDAR analysis.</t>
  </si>
  <si>
    <t>Actual costs were higher than imputed due to the program expenditures exceeded imputed due to a larger volume of class location pipe replacements being completed. PG&amp;E completed 6 replacements in 2024 driven by 611 flags and assets operating 2 classes out.</t>
  </si>
  <si>
    <t>This program’s work is ongoing and will continue in PG&amp;E’s 2023 GRC period.  The purpose of this program is the mitigation of identified class location changes via pipe replacement as required by 49 CFR § 192.611.</t>
  </si>
  <si>
    <t>LOCTM-C025 Class Location Change</t>
  </si>
  <si>
    <t>75I</t>
  </si>
  <si>
    <t>Valve Automation</t>
  </si>
  <si>
    <t>Valves</t>
  </si>
  <si>
    <t>This program's work is ongoing and will continue in PG&amp;E's 2023 GRC period.  The purpose of this program is to enhance emergency response by installing automated valves to reduce risks associated with pipeline ruptures.</t>
  </si>
  <si>
    <t>LOCTM-M004 Valve Automation</t>
  </si>
  <si>
    <t>75J</t>
  </si>
  <si>
    <t>Geo-Hazard Mitigations</t>
  </si>
  <si>
    <t>non-unitized: This MAT has no measurable units because it is used to record costs for mitigating geo-hazards such as soil-creep, dormant landslides with potential to re-activate, and subsidence.  The type of mitigation work performed are not comparable.</t>
  </si>
  <si>
    <t>LOCTM-C001 Geo-Hazard Threat Identification and Mitigation</t>
  </si>
  <si>
    <t>75K</t>
  </si>
  <si>
    <t>Water and Levee Crossings</t>
  </si>
  <si>
    <t>Projects</t>
  </si>
  <si>
    <t>Actual units were lower than imputed units due to reprioritization in support of higher risk or compliance work. MATs 75M, 75T, and 75K collectively form the Shallow/Exposed/Water and Levee Crossings Mitigation program. Funds and units can be reallocated flexibly among these MATs as required depending on the highest risk.</t>
  </si>
  <si>
    <t>This program's work is ongoing and will continue in PG&amp;E's 2023 GRC period. The purpose of this program is to address the risks posed by shallow and exposed pipe on locations of water/levee crossings.</t>
  </si>
  <si>
    <t>LOCTM-M002 Shallow and Exposed Pipe (Including Water and Levee Crossing</t>
  </si>
  <si>
    <t>75L</t>
  </si>
  <si>
    <t>Fault Crossings</t>
  </si>
  <si>
    <t>This program’s work is ongoing and will continue in PG&amp;E’s 2023 GRC period.  The purpose of this program is to addresses the specific threat of land movement strains at known earthquake faults damaging a pipeline due to seismic events.</t>
  </si>
  <si>
    <t>LOCTM-C004 Earthquake Fault Crossings</t>
  </si>
  <si>
    <t>75M</t>
  </si>
  <si>
    <t>Shallow Pipe</t>
  </si>
  <si>
    <t>This program’s work is ongoing and will continue in PG&amp;E’s 2023 GRC period.  The purpose of this program is  to address the risks posed by shallow pipe on land.</t>
  </si>
  <si>
    <t>75N</t>
  </si>
  <si>
    <t>Hydrostatic Testing</t>
  </si>
  <si>
    <t>non-unitized: This MAT has no measurable units since scope is identified as capital upgrades during the engineering practice.</t>
  </si>
  <si>
    <t>Actual costs were lower than imputed due to a lower volume of identified capital work being executed such as capital upgrades needed to facilitate a strength test. A procedural update to the working assessment plan was implemented to align with Transdef initiative, resulting in a lower amount of scheduled strength tests in 2024 that required capital work.</t>
  </si>
  <si>
    <t>This program's work is ongoing and will continue in PG&amp;E's 2023 GRC period. The purpose of this program is to assist in faciliating a hydrotest with any captial units of measure either installed, removed or replaced including captial equipment puchases, replacements and piggability improvements driven by the hydrotest.</t>
  </si>
  <si>
    <t>LOCTM-M003 Non-TIMP Strength Testing</t>
  </si>
  <si>
    <t>75O</t>
  </si>
  <si>
    <t>Pipe Rplcmnt - Oth PL Sfty Inv</t>
  </si>
  <si>
    <t xml:space="preserve">non-unitized: This MAT is non-unitized because it is used to record costs for various types of work. </t>
  </si>
  <si>
    <t>Actual costs were higher than imputed due to a higher volume of projects, largely driven by higher risk scopes and compliance-related requirements.</t>
  </si>
  <si>
    <t xml:space="preserve">This program's work is ongoing and will continue in PG&amp;E's 2023 GRC period. The purpose of this program is to mitigate  graded leaks and reliability risks along gas transmission pipelines.   </t>
  </si>
  <si>
    <t>LOCTM-C008 Pipeline Safety and Reliability</t>
  </si>
  <si>
    <t>75P</t>
  </si>
  <si>
    <t>ILI Capital Repair (Non-BA)</t>
  </si>
  <si>
    <t>non-unitized: This MAT has no measurable units since work is not known until anomalous results from previous year's Traditional and Non-Traditional ILI inspections are found.</t>
  </si>
  <si>
    <t>LOCTM-C005 In-Line Inspection</t>
  </si>
  <si>
    <t>75Q</t>
  </si>
  <si>
    <t>Pipe Replacement (IM)</t>
  </si>
  <si>
    <t>Actual costs were higher than imputed due to program expenditures exceeded imputed due to a larger volume of projects classified as capital (&gt;50ft and/or capital installation/replacement) and due to more Integrity Management threats coming due in 2024 that required replacement.</t>
  </si>
  <si>
    <t>Actual units were higher than imputed units due to more projects classified as capital (&gt;50ft and/or capital installation/replacement) and  more Integrity Managerment driven threat assessments coming due in 2024</t>
  </si>
  <si>
    <t>This program’s work is ongoing and will continue in PG&amp;E’s 2023 GRC period.  The purpose of this program is to implement TIMP (49 CFR Part 192, Subpart O) capital pipe replacements in lieu of testing when it is a more prudent option.</t>
  </si>
  <si>
    <t>LOCTM-C026 TIMP Strength Testing</t>
  </si>
  <si>
    <t>75R</t>
  </si>
  <si>
    <t>Pipe Rplcmnt In-Lieu of Hydro</t>
  </si>
  <si>
    <t>Actual costs were lower than imputed regulatory values due to project cancellations driven by working assessment plan (WAP) updates and Transdef changes as well as other assessment methods selected over replacement.</t>
  </si>
  <si>
    <t>This program’s work is ongoing and will continue in PG&amp;E’s 2023 GRC period.  The purpose of this program is to implement Non-TIMP capital pipe replacements in lieu of testing when it is a more prudent option.</t>
  </si>
  <si>
    <t>75S</t>
  </si>
  <si>
    <t>Direct Assessment</t>
  </si>
  <si>
    <t>non-unitized: This MAT has no measurable units because it is used to record costs for direct assessment capital repairs that arise from ECDA, ICDA, SCCDA or Direct Examination findings.  The types of repair work performed are not comparable.</t>
  </si>
  <si>
    <t>LOCTM-C022 Direct Assessment</t>
  </si>
  <si>
    <t>75T</t>
  </si>
  <si>
    <t>Exposed Pipe</t>
  </si>
  <si>
    <t>This program’s work is ongoing and will continue in PG&amp;E’s 2023 GRC period.  The purpose of this program is to address the risks posed by exposed pipe on land.</t>
  </si>
  <si>
    <t>75U</t>
  </si>
  <si>
    <t>Non-TIMP Strength Testing</t>
  </si>
  <si>
    <t>Miles; historically expense program in MAT MC1</t>
  </si>
  <si>
    <t>Actual costs were lower than imputed due to a mid year accounting guidance change, which altered the allocation process for previously tested Non IM Driven footage and their respective costs.  This adjustment led to a one time conversion of all existing scopes, causing MAT 75U to reflect a negative spend ( $5 million in 2024).  This issue is not expected to recur, as future projects will be scoped according to the new guidance.  Furthermore, Transdef initiative delayed or cancelled existing work out from 2024 to allow for asset classification reviews.</t>
  </si>
  <si>
    <t>Actual units were lower than imputed due to two drivers - 1) a mid year FERC accounting guidance change, which altered the allocation process for previously tested Non IM Driven footage. This adjustment led to a one time conversion of all existing scopes, causing MAT 75U to have no recorded units in 2024.  This issue is not expected to recur, as future projects will be scoped according to the new guidance.  2)Transdef initiative delayed or cancelled  work out from 2024 to allow for asset classification reviews.</t>
  </si>
  <si>
    <t>This program’s work is ongoing and will continue in PG&amp;E’s 2023 GRC period.  The purpose of this program is to  validate the integrity and assure a margin of safety by strength testing in accordance with 49 CFR § 192.619 for those gas transmission pipelines that:
1) Lack a documented TVC strength test record that is consistent with D.11-06-017, D.12-12-030, and NTSB Safety Recommendation P-10-4 (prioritizing strength testing of gas transmission pipelines with the highest risk factors);
2) Need to have MAOP re-confirmed under 49 CFR §192.624 via either a strength test or pipe replacement; or
3) Need to be either tested or replaced to comply with 49 CFR §192.917 because the manufacturing threat is deemed unstable because it either does not have a TVC record of a test or does not have a 49 CFR Subpart J test to at least 1.25 times MAOP.</t>
  </si>
  <si>
    <t>75V</t>
  </si>
  <si>
    <t>TIMP Direct Exam-Captal Recoat</t>
  </si>
  <si>
    <t># of DE Projects with Capital Repair/Recoat</t>
  </si>
  <si>
    <t xml:space="preserve">Actal units were higher than imputed units due to recapitalization of recoating from 100 feet to 40 feet. This led to more work scopes of work materializing that meets the 40 foot threshold. </t>
  </si>
  <si>
    <t>This program's work is ongoing and will continue in PG&amp;E's 2023 GRC period.  The purpose of this program is to perform 100% Direct Examinations on pipeline segments greater than 40 feet.</t>
  </si>
  <si>
    <t>76</t>
  </si>
  <si>
    <t>762</t>
  </si>
  <si>
    <t>Gill Ranch Capital</t>
  </si>
  <si>
    <t xml:space="preserve">non-unitized: This MAT has no measurable units due to various types of projects included. </t>
  </si>
  <si>
    <t>GT Station Reliability</t>
  </si>
  <si>
    <t>763</t>
  </si>
  <si>
    <t>Perform Simple Station Rblds</t>
  </si>
  <si>
    <t># of Simple Stations Rebuilt</t>
  </si>
  <si>
    <t xml:space="preserve">Actual units were lower than imputed due to Project execution delayed due to project redesign as original design was determined to not be up to current standard and to avoid year end weather and clearance challenges. </t>
  </si>
  <si>
    <t>This program's work is ongoing and will continue in PG&amp;E's 2023 GRC period</t>
  </si>
  <si>
    <t>LRGOP-C001 Perform Simple Station Rebuilds</t>
  </si>
  <si>
    <t>MCCPF-C004 Perform Simple Station Rebuilds</t>
  </si>
  <si>
    <t>764</t>
  </si>
  <si>
    <t>Perform Complex Station Rblds</t>
  </si>
  <si>
    <t># of Complex Stations Rebuilt</t>
  </si>
  <si>
    <t>Actual units were lower than imputed due to the program being impacted by Gas prioritization in support of higher risk/compliance work that needed to be funded which impacted construction at Panoche and engineering at Irvington.</t>
  </si>
  <si>
    <t>LRGOP-C002 Perform Complex Station Rebuilds</t>
  </si>
  <si>
    <t>MCCPF-C005 Perform Complex Station Rebuilds</t>
  </si>
  <si>
    <t>765</t>
  </si>
  <si>
    <t>Perform Transm Terminal Upgrd</t>
  </si>
  <si>
    <t xml:space="preserve">non-unitized: This MAT has no measurable units because it captures individual projects that address specific upgrades inside the terminals in addition to routine terminal work. </t>
  </si>
  <si>
    <t>LRGOP-C003 Perform Transmission Terminal Upgrade</t>
  </si>
  <si>
    <t>MCCPF-C006 Perform Transmission Terminal Upgrade</t>
  </si>
  <si>
    <t>766</t>
  </si>
  <si>
    <t>Becker Sys Upgrade</t>
  </si>
  <si>
    <t>non-unitized: This MAT was not forecast in the 2023 GRC and includes Becker control valve system upgrade activities.</t>
  </si>
  <si>
    <t>76G</t>
  </si>
  <si>
    <t>GT Over Pressure Protection</t>
  </si>
  <si>
    <t xml:space="preserve">
# Rebuilds and Retrofits</t>
  </si>
  <si>
    <t>LRGOP-M002 GT Overpressure Protection</t>
  </si>
  <si>
    <t>76M</t>
  </si>
  <si>
    <t>GT SCADA Visibility</t>
  </si>
  <si>
    <t># of Remote Terminal Units Installed</t>
  </si>
  <si>
    <t>Actual units were lower than imputed adopted units due to either upgrading from the SCADAPack 350 to a newer version of the SCADAPack, permitting delays, or both.</t>
  </si>
  <si>
    <t>CPCTY-M003 GT SCADA Visibility</t>
  </si>
  <si>
    <t>LRGOP-M001 GT SCADA Visibility</t>
  </si>
  <si>
    <t>MCCPF-M003 GT SCADA Visibility</t>
  </si>
  <si>
    <t>76N</t>
  </si>
  <si>
    <t>Routine Spend C&amp;P Capital</t>
  </si>
  <si>
    <t>non-unitized: This MAT has no measurable units because it includes a wide assortment of “find-it and fix-it” projects that are typically routine or unique occurrences and do not qualify for another program.</t>
  </si>
  <si>
    <t xml:space="preserve">Actual costs were lower due to the program being impacted by Gas prioritization in support of higher risk/compliance work that needed to be funded which impacted project start and construction </t>
  </si>
  <si>
    <t>MCCPF-C020 Routine Spend C&amp;P</t>
  </si>
  <si>
    <t>76P</t>
  </si>
  <si>
    <t>GT Elect Upgrd-Hinkley&amp;Topock</t>
  </si>
  <si>
    <t># of upgrades</t>
  </si>
  <si>
    <t>MCCPF-C021 GT Elect Upgrd-Hinkley&amp;Topock</t>
  </si>
  <si>
    <t>76S</t>
  </si>
  <si>
    <t>Engineering Critical Assmnt 2</t>
  </si>
  <si>
    <t>20+</t>
  </si>
  <si>
    <t>non-unitized: This MAT has no measurable units because project work that occurs under this MAT is non-fungible and covers a wide range of asset types, and scope of assets requiring work.</t>
  </si>
  <si>
    <t>MCCPF-M008 Engineering Critical Assessment 2</t>
  </si>
  <si>
    <t>76T</t>
  </si>
  <si>
    <t>Compressor Control Upgrades</t>
  </si>
  <si>
    <t xml:space="preserve"># of Station Upgrades </t>
  </si>
  <si>
    <t>Actual Units were lower than imputed due to Project  is being delayed by the required CPCN permit approval process.</t>
  </si>
  <si>
    <t>MCCPF-C023 Compressor Control Upgrades</t>
  </si>
  <si>
    <t>76V</t>
  </si>
  <si>
    <t>Station Strength Tst - Capital</t>
  </si>
  <si>
    <t xml:space="preserve">Actual costs were lower due to Station Strength Test projects  subject to disallowance based on install date and test record of various features. Disallowed costs are moved to MAT JTU. Projects executed in this year were significantly more disallowed than expected over the rate case period. </t>
  </si>
  <si>
    <t>Program that includes 76V , 76S, JTV, LV2 to be rolled into single MAT codes for Exp/Capital: 76S and LV2.</t>
  </si>
  <si>
    <t>MCCPF-M006 Station Strength Test</t>
  </si>
  <si>
    <t>76X</t>
  </si>
  <si>
    <t>Compressor Replacements</t>
  </si>
  <si>
    <t># of Compressor Unit Replacements</t>
  </si>
  <si>
    <t>MCCPF-C024 Compressor Replacements</t>
  </si>
  <si>
    <t>76Z</t>
  </si>
  <si>
    <t>Physical Security - Capital</t>
  </si>
  <si>
    <t># Stations</t>
  </si>
  <si>
    <t xml:space="preserve">Actual units were lower than imputed units due to  2 parallel security projects expected to execute in 2024, however, due to scope changes from Corporate Security and internal IT as a result of changing standards during design (i.e. rack configurations) and third-party utility design timelines for new telecommunications lines, both projects did not execute as planned. Unit capture (2 units) expected in 2025. </t>
  </si>
  <si>
    <t>MCCPF-C025 Physical Security - Capital</t>
  </si>
  <si>
    <t>84</t>
  </si>
  <si>
    <t>GT Gas Gathering System Manage</t>
  </si>
  <si>
    <t>84C</t>
  </si>
  <si>
    <t>GG- Reliability/Safety</t>
  </si>
  <si>
    <t>non-unitized: This MAT has no measurable units as this is no longer used to capture work and reflects close out costs for odorizer installation projects on gas gathering lines.</t>
  </si>
  <si>
    <t>84D</t>
  </si>
  <si>
    <t>Gas Gathering</t>
  </si>
  <si>
    <t>Meters</t>
  </si>
  <si>
    <t>Actual units were lower than imputed adopted units due to reprioritization in support of higher risk or compliance work.</t>
  </si>
  <si>
    <t>This program's work is ongoing and will continue in PG&amp;E's 2023 GRC period.  The purpose of this program is to divest idle gas gathering assets to minimize operating risks.</t>
  </si>
  <si>
    <t>LOCTM-C006 Gas Gathering Divestiture</t>
  </si>
  <si>
    <t>98</t>
  </si>
  <si>
    <t>GT Integrity Management</t>
  </si>
  <si>
    <t>98C</t>
  </si>
  <si>
    <t>ILI Upgrades</t>
  </si>
  <si>
    <t># of Projects</t>
  </si>
  <si>
    <t>Actual costs were higher than  imputed regulatory values due to several drivers. Program is working through more complex scopes of work compared to historical upgrades such as smaller diameter pipe projects. The program has also completed a significant amount of non-unitized work (roughly $16M) in 2024 which resulted in a higher program cost without that work being reflected in unit totals</t>
  </si>
  <si>
    <t>The actual units were lower than imputed adopted units due to exceeding the target in 2023. PG&amp;E forecasted 2 units for 2024 to balance the plan, as the program completed 6 units in 2023 which was 2 units over the imputed target. Of the 2 units forecasted for 2024, one was completed, while the other unit was carried over into 2025 due to risk of tie-in during the critical winter month of December</t>
  </si>
  <si>
    <t>This program’s work is ongoing and will continue in PG&amp;E’s 2023 GRC period. The purpose of this program is to upgrade natural GT pipelines in order to be capable of in-line inspection (where warranted) as outlined in PG&amp;E's Pipeline Safety Enhancement Plan. This includes the installation of traditional pig launchers/receivers, replacement of pipe, elbows and main line valves, and additional retrofits required due to new technology.</t>
  </si>
  <si>
    <t>LOCTM-M005 Traditional ILI Upgrades</t>
  </si>
  <si>
    <t>Electric Distribution</t>
  </si>
  <si>
    <t>05</t>
  </si>
  <si>
    <t>Tools &amp; Equipment</t>
  </si>
  <si>
    <t>Ex 4, Ch 22</t>
  </si>
  <si>
    <t>NO</t>
  </si>
  <si>
    <t>Not Unitized – There is no applicable unit of measure for this program.</t>
  </si>
  <si>
    <t>Below variance threshold.</t>
  </si>
  <si>
    <t>This is an ongoing program that includes the cost of tools and test equipment used by Maintenance, Construction, Substation, Test, and Restoration employees to perform distribution-related work.</t>
  </si>
  <si>
    <t>Wildfire</t>
  </si>
  <si>
    <t>WLDFR-M020: Enhanced Powerline Safety Settings</t>
  </si>
  <si>
    <t>SRM (NON-RAMP)</t>
  </si>
  <si>
    <t>06</t>
  </si>
  <si>
    <t>E Dist. Line Capacity</t>
  </si>
  <si>
    <t>06A</t>
  </si>
  <si>
    <t>Fdr Prj Assoc w/Subst Capacity</t>
  </si>
  <si>
    <t>SRM Total (NON-RAMP)</t>
  </si>
  <si>
    <t>Ex 4, Ch 17</t>
  </si>
  <si>
    <t>YES</t>
  </si>
  <si>
    <t>Program expenditures exceeded imputed regulatory values due to additional capacity funding deployed in 2024 via SB 410 and Energization Capacity New Business Interim Memorandum Account (ECNBIMA) to provide distribution line capacity to energize customer loads.</t>
  </si>
  <si>
    <t xml:space="preserve">This program's work is ongoing and will continue in PG&amp;E's 2023 GRC period. The purpose of this program is to conduct distribution capacity line work associated with substation capacity projects. PG&amp;E expects to continue to do more work in this program than forecasted due to SB410 requirements, as discussed in PG&amp;E's 2023 GRC capacity phase filing.  </t>
  </si>
  <si>
    <t>E Dist Line Capacity</t>
  </si>
  <si>
    <t>06B</t>
  </si>
  <si>
    <t>Transformer Repl Overloaded</t>
  </si>
  <si>
    <t># transformers</t>
  </si>
  <si>
    <t>Actual units were higher than imputed units because additional funding was provided in 2024, because of SB 410 and Energization Capacity New Business Interim Memorandum Account (ECNBIMA) to provide distribution line capacity to energize customer loads.</t>
  </si>
  <si>
    <t xml:space="preserve">This program's work is ongoing and will continue in PG&amp;E's 2023 GRC period. The purpose of this program is to perform overloaded secondary transformer replacements. In the 2023 GRC cycle, PG&amp;E expects to replace overloaded transformers at a higher pace than in 2023 and 2024, in support of the Distribution Overhead risk. </t>
  </si>
  <si>
    <t>Distribution Overhead</t>
  </si>
  <si>
    <t>DOVHD-C09A: Overloaded Transformers Replacement</t>
  </si>
  <si>
    <t>06D</t>
  </si>
  <si>
    <t>Circuits Reinforce-DP Managed</t>
  </si>
  <si>
    <t>This is an ongoing program which performs distribution circuit reinforcements. This is part of a continuing effort to mitigate distribution line overloads and planning criteria violations.</t>
  </si>
  <si>
    <t>06E</t>
  </si>
  <si>
    <t>Circuits Reinforce-PS Managed</t>
  </si>
  <si>
    <t>06G</t>
  </si>
  <si>
    <t>Voltage Correct Secondary</t>
  </si>
  <si>
    <t>This is an ongoing program which addresses secondary voltage violations through work such as service replacements.</t>
  </si>
  <si>
    <t>06H</t>
  </si>
  <si>
    <t>Dist Line New Business Perf</t>
  </si>
  <si>
    <t xml:space="preserve">This program's work is ongoing and will continue in PG&amp;E's 2023 GRC period. The purpose of this program is to provides the capacity necessary to complete new customer applications for service. There has been an increase in new applications for service and added loads that require capacity work to serve, especially in the areas of: transportation electrification, internet based distribution centers, high tech campuses, state and local infrastructure, agricultural well pumping, dairy bio digesters, and indoor cultivation.  PG&amp;E expects to continue to do more work in this program than forecasted due to SB410 requirements, as discussed in PG&amp;E's 2023 GRC capacity Phase filing.  </t>
  </si>
  <si>
    <t>06I</t>
  </si>
  <si>
    <t>Operational Capacity Proj</t>
  </si>
  <si>
    <t>This is an ongoing program which improves operational capacity for clearances and emergencies, and will continue through the remainder of the 2023 GRC cycle.</t>
  </si>
  <si>
    <t>06K</t>
  </si>
  <si>
    <t>Power Factor Management</t>
  </si>
  <si>
    <t xml:space="preserve">This is an ongoing program which improves distribution power factor for more efficient use of distribution line and substation assets.  PG&amp;E underspent in this program due to increased spending in MAT 06H, which provides capacity for new customer applications for service. </t>
  </si>
  <si>
    <t>06P</t>
  </si>
  <si>
    <t>06P_Enable DG Dist Line</t>
  </si>
  <si>
    <t xml:space="preserve">This is an ongoing program which replaces voltage regulator controls to enable two-way power flow on distribution lines.  PG&amp;E underspent in this program due to increased spending in MAT 06H, which provides capacity for new customer applications for service. </t>
  </si>
  <si>
    <t>06#</t>
  </si>
  <si>
    <t xml:space="preserve">The purpose of the MAT 06# is to provide line voltage regulator revolving stock.  This MAT centrally managed equipment stock to use as needed which minimizes surplus stock, and is expected to continue through the remainder of PG&amp;E's 2023 GRC period.  </t>
  </si>
  <si>
    <t>07</t>
  </si>
  <si>
    <t>E Dist Inst/Repl OH Poles</t>
  </si>
  <si>
    <t>07A</t>
  </si>
  <si>
    <t>Tree Connect VM Assessments</t>
  </si>
  <si>
    <t>Ex 4, Ch 12</t>
  </si>
  <si>
    <t xml:space="preserve">This program records costs and reimbursements for joint utility pole replacements and arborist assessments as part of vegetation management. This program will continue through the remainder of PG&amp;E's 2023 GRC period. </t>
  </si>
  <si>
    <t>07C</t>
  </si>
  <si>
    <t>Special Criteria Pole Repl</t>
  </si>
  <si>
    <t># poles</t>
  </si>
  <si>
    <t>Actual units were higher than imputed units due to higher volume of tree connect attachments identified as needing replacement than forecast in the 2023 GRC.  Tree connects are identified during inspections and prioritized according to the urgency for replacement.  For this program the costs are directly associated with the number of poles installed.</t>
  </si>
  <si>
    <t>This program's work is ongoing and will continue in PG&amp;E's 2023 GRC period. The purpose of this program is to proactively replace dead, dying, and declining trees being used as a utility power pole prior to premature failure.  This program is demand driven based on find rates and associated notifications, and the urgency of the notifications. In the 2023 GRC Final Decision, the Commission adopted a lower unit cost than PG&amp;E forecasted, also contributing to the higher amount of actuals for this program.</t>
  </si>
  <si>
    <t>WLDFR-M013: Pole Programs - Replace Tree Attachments</t>
  </si>
  <si>
    <t>07D</t>
  </si>
  <si>
    <t>Pole Repl</t>
  </si>
  <si>
    <t>Program expenditures exceeded imputed regulatory values due to larger volume of units completed to address notifications in HFTD and higher unit cost than was adopted in the 2023 GRC.</t>
  </si>
  <si>
    <t>Below variance threshold</t>
  </si>
  <si>
    <t xml:space="preserve">This program's work is ongoing and will continue in PG&amp;E's 2023 GRC period. The purpose of this program is a continuing effort to proactively replace degraded or deteriorated poles, prior to premature failure. PG&amp;E will prioritize this work for the remainder of the 2023 GRC cycle to meet WMP commitments. PG&amp;E anticipates the program scope will remain on target and spending will remain higher than imputed over the remainder of the cycle due to higher volumes of degraded pole replacements to address the maintenance log.  </t>
  </si>
  <si>
    <t>DOVHD-C011: Pole Programs</t>
  </si>
  <si>
    <t>WLDFR-C12C: Pole Replacement</t>
  </si>
  <si>
    <t>07G</t>
  </si>
  <si>
    <t>Pole Joint Util Telco Reimb</t>
  </si>
  <si>
    <t>This program's work is ongoing and will continue in PG&amp;E's 2023 GRC period. The purpose of this program is for reimbursement of costs incurred with other utilities for joint use of poles.</t>
  </si>
  <si>
    <t>07L</t>
  </si>
  <si>
    <t>Steel Lattice Structures</t>
  </si>
  <si>
    <t>This program's work is ongoing and will continue in PG&amp;E's 2023 GRC period. The purpose of this program is for steel lattice tower - pole replacements in non-HFTD zones.</t>
  </si>
  <si>
    <t>07O</t>
  </si>
  <si>
    <t>Overloaded Pole Replacements</t>
  </si>
  <si>
    <t>Actual units were lower than imputed units due to higher unit cost of external contractors.</t>
  </si>
  <si>
    <t>This program's work is ongoing and will continue in PG&amp;E's 2023 GRC period. The purpose of this program is a continuing effort to proactively replaced all overloaded poles, prior to premature failure.</t>
  </si>
  <si>
    <t>WLDFR-C12D: Overloaded Pole Replacement</t>
  </si>
  <si>
    <t>07R</t>
  </si>
  <si>
    <t>Dist Pole Reinforce</t>
  </si>
  <si>
    <t xml:space="preserve">Program expenditures exceeded imputed regulatory values because imputed costs are in MAT GAD but starting in 2024 PG&amp;E started managing this program in MAT 07R.  In comparing imputed costs in GAD to recorded costs in 07R, this program is over imputed amounts and above the percentage variance threshold, but below the minimum variance it is subject to ($10M). </t>
  </si>
  <si>
    <r>
      <t>Actual units were higher than imputed units</t>
    </r>
    <r>
      <rPr>
        <b/>
        <sz val="10"/>
        <color theme="1"/>
        <rFont val="Arial"/>
        <family val="2"/>
      </rPr>
      <t xml:space="preserve"> </t>
    </r>
    <r>
      <rPr>
        <sz val="10"/>
        <color theme="1"/>
        <rFont val="Arial"/>
        <family val="2"/>
      </rPr>
      <t xml:space="preserve">because this program was forecasted in MAT GAD. In comparing imputed units in GAD to recorded in 07R, this program is over imputed but within the variance threshold for units. </t>
    </r>
  </si>
  <si>
    <t>Emergent</t>
  </si>
  <si>
    <t>This program's work is ongoing and will continue in PG&amp;E's 2023 GRC period. Work that was previously performed under MAT GAD for pole reinforcements will be completed under MAT 07R moving forward. In 2024 PG&amp;E determined that this program could be capitalized.</t>
  </si>
  <si>
    <t>WLDFR-C12E: Pole Restoration Program</t>
  </si>
  <si>
    <t>07#</t>
  </si>
  <si>
    <t>PG&amp;E expects to continue using this MAT to record other costs for installing or replacing overhead poles if needed.</t>
  </si>
  <si>
    <t>08</t>
  </si>
  <si>
    <t>E Dist Replace OH Asset</t>
  </si>
  <si>
    <t>08J</t>
  </si>
  <si>
    <t>Repl Deteriorated OH Conductor</t>
  </si>
  <si>
    <t>Ex 4, Ch 13</t>
  </si>
  <si>
    <t># circuit miles</t>
  </si>
  <si>
    <t>Program expenditures were below imputed regulatory values due to reprioritization to System Hardening work in HFTD areas to reduce ignition risk.</t>
  </si>
  <si>
    <t>Actual units were lower than imputed units due to reprioritization of the MWC  to focus on System Hardening work (08W) in HFTD areas, to reduce ignition risk.</t>
  </si>
  <si>
    <t xml:space="preserve">This program's work is ongoing and will continue in PG&amp;E's 2023 GRC period. The purpose of this program is to replace deteriorated OH conductor in non-HFTDs prior to premature failure. For the remainder of the GRC cycle, PG&amp;E anticipates that this program will continue to be lower priority than other work in Electric Distribution like wildfire mitigation and capacity work. </t>
  </si>
  <si>
    <t>DOVHD-C004: Overhead Conductor Replacement</t>
  </si>
  <si>
    <t>08S</t>
  </si>
  <si>
    <t>Replace Obsolete OH Switches</t>
  </si>
  <si>
    <t># of Switches Installed/replaced</t>
  </si>
  <si>
    <t>Actual units were higher than imputed units due to performing work that was originally planned for 2023, but was delayed due to reprioritization of the MWC  to focus on System Hardening  work (08W) in HFTD areas, to reduce ignition risk.</t>
  </si>
  <si>
    <t xml:space="preserve">This program's work is ongoing and will continue in PG&amp;E's 2023 GRC period. The purpose of this program is a continuing effort to replace obsolete OH switches and minimize potential safety issues. </t>
  </si>
  <si>
    <t>DOVHD-M006: Grasshopper and KPF Switch Replacement</t>
  </si>
  <si>
    <t>08#</t>
  </si>
  <si>
    <t>08/3U</t>
  </si>
  <si>
    <t>08W/3UG</t>
  </si>
  <si>
    <t>Wildfire Resiliency projects</t>
  </si>
  <si>
    <t>Ex 4, Ch 4.3</t>
  </si>
  <si>
    <t>Program expenditures were below imputed regulatory values due to a lower volume of Underground and Overhead miles completed.  The program executed mileage in 2024 in closer alignment to the 2023-2025 Wildfire Mitigation Plan 2024 Change Order, resulting in an underrun in dollars and miles.</t>
  </si>
  <si>
    <t>Actual units were lower than imputed units due to a lower volume of Underground and Overhead miles completed.  The program executed mileage in 2024 in closer alignment to the 2023-2025 Wildfire Mitigation Plan 2024 Change Order, resulting in an underrun in dollars and miles.</t>
  </si>
  <si>
    <t xml:space="preserve">This program's work is ongoing and will continue in PG&amp;E's 2023 GRC period. The purpose of this program is to conduct System Hardening for wildfire mitigation. Since filing the 2023 GRC, PG&amp;E began recording undergrounding costs associated with this program to new MAT code 3UG, so PG&amp;E is combining the codes because the work is the same as what was imputed in 08W.  PG&amp;E is reporting the status as "Proceeding as Planned" because PG&amp;E intends, over the 2023 GRC cycle, to manage the program according to the 2023 GRC Final Decision; adjusting volumes of units in the later years to account for overage in year 2023. </t>
  </si>
  <si>
    <t>DOVHD-M002: System Hardening</t>
  </si>
  <si>
    <t>WLDFR-M002: System Hardening</t>
  </si>
  <si>
    <t>09</t>
  </si>
  <si>
    <t>E Dist Automation &amp; Protection</t>
  </si>
  <si>
    <t>09A</t>
  </si>
  <si>
    <t>ED Line SCADA Inst/Repl</t>
  </si>
  <si>
    <t>Ex 4, Ch 16</t>
  </si>
  <si>
    <t>This program work for SCADA / RTU replacements outside of substations is ongoing and is recorded in MAT 49A.  Minimal costs may still be recorded but MAT 09A has been retired.</t>
  </si>
  <si>
    <t>09B</t>
  </si>
  <si>
    <t>ED Sub SCADA/RTU Replace</t>
  </si>
  <si>
    <t>This program has no end date and will continue through the remainder of the 2023 GRC cycle. The purpose of this program is a continuing effort to replace aging infrastructure.</t>
  </si>
  <si>
    <t>DOVHD-C007: Supervisory Control and Data Acquisition</t>
  </si>
  <si>
    <t>09D</t>
  </si>
  <si>
    <t>ED Sub SCADA/RTU Install</t>
  </si>
  <si>
    <t>This program has no end date and will continue through the remainder of the 2023 GRC cycle. The purpose of this program is a continuing effort to implement new infrastructure.</t>
  </si>
  <si>
    <t>09E</t>
  </si>
  <si>
    <t>ED Sub Protect Relay Inst/Repl</t>
  </si>
  <si>
    <t>This program has no end date and will continue through the remainder of the 2023 GRC cycle. The purpose of this program is a continuing effort to replace aging infrastructure. The recorded values were lower that imputed due to increase in emergency replacements of failed equipment as described in the emergency work MWC 09F.</t>
  </si>
  <si>
    <t>09F</t>
  </si>
  <si>
    <t>ED Sub SCADA Emergency Repl</t>
  </si>
  <si>
    <t>This program has no end date and will continue through the remainder of the 2023 GRC cycle.  PG&amp;E's recorded amount is higher than the imputed due to an increase is equipment failure higher than the 3-year average used to develop the forecast.</t>
  </si>
  <si>
    <t>17</t>
  </si>
  <si>
    <t>E Dist Routine Emergency</t>
  </si>
  <si>
    <t>Ex 4, Ch 6</t>
  </si>
  <si>
    <t>Program expenditures exceeded imputed regulatory values due to higher than forecast volume of emergency events, driving higher overall contract spend, over head costs, and higher labor charges.</t>
  </si>
  <si>
    <t xml:space="preserve">This program's work is ongoing and will continue in PG&amp;E's 2023 GRC period. This is a demand driven program. The purpose of this program is to address routine emergencies and conditions in the field that require immediate attention. PG&amp;E expects to continue to spend more on this program than forecasted. </t>
  </si>
  <si>
    <t>Ex 4, Ch 4.1
Ex 4, Ch 4.2
Ex 4, Ch 4.3
Ex 4, Ch 5
Ex 4, Ch 20-22</t>
  </si>
  <si>
    <t># weather stations</t>
  </si>
  <si>
    <t>Program expenditures exceeded imputed regulatory values due to increases in environmental and federal permitting costs since forecasted in the 2023 GRC. Lower costs for EP&amp;R and the Sensor IQ program, which has been discontinued, was off-set by 1) costs for wildfire risk model development which were not forecasted in the 2023 GRC; and 2) new budgeting, forecasting for integrated grid planning (IGP) systems.</t>
  </si>
  <si>
    <t>Actual units were lower than imputed units due to two factors: 1) through 2022, weather stations were installed ahead of plan allowing for a scale back of program units in 2024;  2) and costs for environmental and federal land permitting has increased since the GRC was forecasted; therefore fewer program units were completed for the costs allocated.</t>
  </si>
  <si>
    <t>This program's work is ongoing and will continue in PG&amp;E's 2023 GRC period. The purpose of this program is for various capital activities that enable electric operations. This program includes costs for activities like the Emergency Operating Centers (EOCs), facilities upgrades, IT enhancements, and Applied Technology Services (ATS) lab safety and upgrades. For the remainder of the GRC cycle this program will proceed with some program costs being lower, off-set by some being higher than forecasted.</t>
  </si>
  <si>
    <t>Emergency Preparedness &amp; Response</t>
  </si>
  <si>
    <t>EPNDR-C000: EP&amp;R Controls</t>
  </si>
  <si>
    <t>EPNDR-C002: Situational Awareness and Forecasting Initiatives - WSOC</t>
  </si>
  <si>
    <t>EPNDR-C004: EP&amp;R Field Operations Technology</t>
  </si>
  <si>
    <t>EPNDR-M000: EP&amp;R Mitigations</t>
  </si>
  <si>
    <t>WLDFR-M006: PSPS Reduction Initiatives</t>
  </si>
  <si>
    <t>WLDFR-M07B: Situational Awareness and Forecasting Initiatives - Weather Station</t>
  </si>
  <si>
    <t>WLDFR-M07F: Situational Awareness and Forecasting Initiatives - Sensor IQ</t>
  </si>
  <si>
    <t>WLDFR-M07G: Situational Awareness and Forecasting Initiatives - Partial Voltage Detection</t>
  </si>
  <si>
    <t>WLDFR-M07J: Situational Awareness and Forecasting Initiatives - Meteorology</t>
  </si>
  <si>
    <t>WLDFR-M008: Safety and Infrastructure Protection Teams</t>
  </si>
  <si>
    <t>WLDFR-M009: Community Wildfire Safety Program PMO</t>
  </si>
  <si>
    <t>WLDFR-M017: System Hardening - Remote Grid</t>
  </si>
  <si>
    <t>POST-GRC: Post 2023 GRC Mitigation</t>
  </si>
  <si>
    <t>25</t>
  </si>
  <si>
    <t>Install New Electric Meters</t>
  </si>
  <si>
    <t>Ex 4, Ch 8</t>
  </si>
  <si>
    <t># of Field Orders</t>
  </si>
  <si>
    <t xml:space="preserve">This program has no end date and will continue through the remainder of the 2023 GRC cycle.  The purpose of this program is a continuing effort to perform electric meter installations, exchanges, and removals at customer locations. </t>
  </si>
  <si>
    <t>2A</t>
  </si>
  <si>
    <t>E Dist Inst/Repl OH General</t>
  </si>
  <si>
    <t>2AA</t>
  </si>
  <si>
    <t>OH Genl Repl</t>
  </si>
  <si>
    <t>Ex 4, Ch 11</t>
  </si>
  <si>
    <t># notifications</t>
  </si>
  <si>
    <t xml:space="preserve">Program expenditures exceeded imputed regulatory values due to higher unit costs than adopted in the 2023 GRC Final Decision.  </t>
  </si>
  <si>
    <t xml:space="preserve">This program's work is ongoing and will continue in PG&amp;E's 2023 GRC period. The purpose of the program is to replace deteriorated overhead facilities that are not an imminent hazard.  PG&amp;E will continue to prioritize this work throughout the 2023 GRC cycle to meet WMP commitments. PG&amp;E anticipates the program scope will remain on target and spending will remain higher than imputed over the remainder of the cycle, due to higher unit costs than the GRC imputed adopted unit costs and higher volumes to address the maintenance log.  </t>
  </si>
  <si>
    <t>DOVHD-C003: Equipment Maintenance and Replacement - Distribution Overhead</t>
  </si>
  <si>
    <t>WLDFR-C008: Equipment Maintenance and Replacement - Distribution Overhead</t>
  </si>
  <si>
    <t>2AB</t>
  </si>
  <si>
    <t>Bird Safe Inst/Repl</t>
  </si>
  <si>
    <t xml:space="preserve">Actual units were lower than imputed units because there was a lower occurrence of bird-safety incidents and associated notifications for this program in 2024. </t>
  </si>
  <si>
    <t xml:space="preserve">This program's work is ongoing and will continue in PG&amp;E's 2023 GRC period. The purpose of the program is to perform capital modifications to bird-safe incident and/or adjacent poles in response to a bird electrocution, per US Fish and Wildlife Services (USFWS) requirements and utility operating standard S2321. Spending in this program is based on volume of bird-safe incidents and the prioritization of tags within the 2A MWC. </t>
  </si>
  <si>
    <t>WLDFR-C011: Animal Abatement</t>
  </si>
  <si>
    <t>2AC</t>
  </si>
  <si>
    <t>Bird Safe Inst/Repl Annual</t>
  </si>
  <si>
    <t>This program is ongoing. The purpose of this program is to perform capital work as part of an annual pole retrofit program to prevent bird electrocutions, per US Fish and Wildlife Services (USFWS) requirements and utility operating standard.</t>
  </si>
  <si>
    <t>2AE</t>
  </si>
  <si>
    <t>OH COE Repl</t>
  </si>
  <si>
    <t># of Notifications Completed</t>
  </si>
  <si>
    <t xml:space="preserve">Program expenditures exceeded imputed regulatory values due to the higher volume of tags completed, increased unit costs, and increased costs associated with the types of facilities addressed in 2024. </t>
  </si>
  <si>
    <t>Actual units were higher than imputed units because PG&amp;E needed to complete more program units to improve customer reliability and prevent outages.</t>
  </si>
  <si>
    <t xml:space="preserve">This program's work is ongoing and will continue in PG&amp;E's 2023 GRC period. The purpose of this program is to identify equipment (through failure/inspections) that impacts the reliability of system operations. Spending in this program is based on find rates and the prioritization of tags within the MWC 2A. </t>
  </si>
  <si>
    <t>2AF</t>
  </si>
  <si>
    <t>OH Idle Facility Remove</t>
  </si>
  <si>
    <t># facilities</t>
  </si>
  <si>
    <t>Program expenditures exceeded imputed regulatory values due to higher volume of idle faculties identified for removal combined with the mix in the scope of the work/type of facility removed.</t>
  </si>
  <si>
    <t>Actual units were higher than imputed units because of the volume of idle facilities identified and PG&amp;E's commitment to wildfire mitigation; more program units were completed to mitigate fire risk and reduce system hazards.</t>
  </si>
  <si>
    <t xml:space="preserve">This program's work is ongoing and will continue in PG&amp;E's 2023 GRC period. The purpose of this program is to identify overhead idle facilities through investigations and take appropriate remedial measures. In the 2023 GRC cycle, PG&amp;E expects to continue to complete more units than imputed as idle facility removals are an important wildfire mitigation. </t>
  </si>
  <si>
    <t>2AG</t>
  </si>
  <si>
    <t>SF Series Streetlights</t>
  </si>
  <si>
    <t xml:space="preserve">This program's work is ongoing and will continue in PG&amp;E's 2023 GRC period as the remaining streetlights are changed out.  This program replaces regulated output (“RO”) streetlights, also referred to as constant current streetlight systems, in San Francisco. </t>
  </si>
  <si>
    <t>DOVHD-M007: Regulated Output Streetlight Replacement</t>
  </si>
  <si>
    <t>2AH</t>
  </si>
  <si>
    <t>LED Streetlights</t>
  </si>
  <si>
    <t># of Streetlights</t>
  </si>
  <si>
    <t>Actual units were lower than imputed units because wildfire risk mitigation work in HFTD was prioritized and the work in this MAT code shifted to higher unit cost items (decorative pole replacements) due to the lower cost items (Cobrahead replacement) being completed.</t>
  </si>
  <si>
    <t>This program's work is ongoing and will continue in PG&amp;E's 2023 GRC period. The purpose of this program is to replace PG&amp;E's LS-1 streetlights with Light Emitting Diode (LED) fixtures and new photocells. The vast majority of fixtures remaining to be converted are decorative (LS-1D).</t>
  </si>
  <si>
    <t>2AI</t>
  </si>
  <si>
    <t>SF Historical Streetlights</t>
  </si>
  <si>
    <t xml:space="preserve">The high priority poles identified during the comprehensive inspection program as needing refurbishment or replacement were addressed between 2019-2022, earlier than expected. Currently, the program is expected to continue to refurbish or replace poles as identified by inspection results in a future round of comprehensive inspections. </t>
  </si>
  <si>
    <t>2AJ</t>
  </si>
  <si>
    <t>CWSP Non-Exempt Fuse Replacement</t>
  </si>
  <si>
    <t>Ex 4, Ch 11
Ex 4, Ch 4.3</t>
  </si>
  <si>
    <t># replacements</t>
  </si>
  <si>
    <t>This program was reflected in MAT 2AP imputed adopted costs for the 2023 GRC cycle, but recorded to MAT 2AJ in 2023 and 3UT in 2024. The non-exempt fuse replacement program data can be found under the new MAT 3UT.</t>
  </si>
  <si>
    <t>DOVHD-M004: Expulsion Fuse Replacement</t>
  </si>
  <si>
    <t>WLDFR-M004: Expulsion Fuse Replacement</t>
  </si>
  <si>
    <t>2AP</t>
  </si>
  <si>
    <t>OH CAP Projects</t>
  </si>
  <si>
    <t># of Locations</t>
  </si>
  <si>
    <t xml:space="preserve">Program expenditures were below imputed adopted costs because the imputed adopted costs for MAT 2AP in 2024 ($18,627) included imputed adopted costs for replacing non-exempt fuses ($17, 495). The actual costs for replacing non-exempt fuses were recorded under MAT 2AJ in 2023 and MAT 3UT in 2024. If the 2024 actual costs for replacing non-exempt fuses recorded in MAT 3UT ($16,932) were recorded to MAT 2AP in 2024, MAT 2AP actual costs would be in line with the imputed adopted costs for 2024. </t>
  </si>
  <si>
    <t>Actual units were lower than imputed units because recorded costs and units for this program are now tracked in MAT 3UT for the Wildfire and Distribution Overhead mitigations. The remaining non-RAMP portion of this program is not unitized because it is project based work that varies in volume, scope, and costs.</t>
  </si>
  <si>
    <t xml:space="preserve">For the reminder of the 2023 GRC cycle, PG&amp;E will continue to record only project based work in MAT 2AP. MAT 2AP will  no longer be unitized as project based work varies in volume, scope and costs and has no meaningful units of measure. Costs and units for the wildfire and distribution overhead mitigations were recorded in MAT 2AJ in 2023 and finally in 3UT starting in 2024. PG&amp;E plans to record costs and units for the mitigation in MAT 3UT for the remainder of the GRC cycle. </t>
  </si>
  <si>
    <t>2AQ</t>
  </si>
  <si>
    <t>Ceramic Post Insulators</t>
  </si>
  <si>
    <t># of Ceramic Post Insulators Replaced</t>
  </si>
  <si>
    <t>Actual units were lower than imputed units due to the bundling of ceramic post insulator replacements with cross-arm replacements recorded in MAT Code 2AA.  The majority of locations with old ceramic post insulators also have deteriorated cross-arms that are replaced under one maintenance tag.   As a result, the recording of individual ceramic post insulators is no longer captured.</t>
  </si>
  <si>
    <t>Canceled</t>
  </si>
  <si>
    <t xml:space="preserve">This program's work is the replacement of ceramic post insulators that were manufactured in or prior to 1972 and are currently installed on PG&amp;E poles and cross-arms.  These ceramic post insulators are addressed proactively during pole and crossarm replacements and a dedicated program is no longer needed to support the insulator replacements. This replacement work is bundled with pole and cross-arm replacements, and will continue through the 2023 GRC cycle. </t>
  </si>
  <si>
    <t>DOVHD-M008: Ceramic Post Insulator Replacement</t>
  </si>
  <si>
    <t>2AR</t>
  </si>
  <si>
    <t>Surge Arrester Replacement</t>
  </si>
  <si>
    <r>
      <rPr>
        <b/>
        <sz val="10"/>
        <color theme="1"/>
        <rFont val="Arial"/>
        <family val="2"/>
      </rPr>
      <t>P</t>
    </r>
    <r>
      <rPr>
        <sz val="10"/>
        <color theme="1"/>
        <rFont val="Arial"/>
        <family val="2"/>
      </rPr>
      <t xml:space="preserve">rogram expenditures were below imputed regulatory values in 2024 because PG&amp;E met its 2023-2025 WMP target for surge arrestor removals in 2023. Actual costs in 2024 reflect completed remediation work on newly identified surge arrestors in 2024. </t>
    </r>
  </si>
  <si>
    <t xml:space="preserve">Actual units were lower than imputed units because PG&amp;E met its WMP target for surge arrestor removal in 2023 and in 2024 work was limited to remediation work on newly identified surge arrestors. </t>
  </si>
  <si>
    <t>PG&amp;E met its 2023‑2025 WMP target for surge arrestor removals in 2023 and completed remediation work on identified surge arrestors in 2024. However, some costs are forecasted in 2025 and 2026 for the mapping of constructed jobs from prior years, addressing QA findings, and closure of orders.</t>
  </si>
  <si>
    <t>2AR (k)</t>
  </si>
  <si>
    <t>DOVHD-M003: Non-Exempt Surge Arrester Replacement</t>
  </si>
  <si>
    <t>WLDFR-M003: Non-Exempt Surge Arrester Replacement</t>
  </si>
  <si>
    <t>2AS</t>
  </si>
  <si>
    <t>FAS Overhead Capital</t>
  </si>
  <si>
    <t xml:space="preserve">Actual units were lower than imputed units because this program is no longer recording actual units as the work is identified during a field job and completed by a single PG&amp;E Troubleshooter.  The work could involve either replacing or installing overhead facilities such as: electric distribution conductors, components, structures, and associated equipment constructed above ground level.  As such there is no meaningful single unit of measure. </t>
  </si>
  <si>
    <t xml:space="preserve">This program's work is ongoing and will continue in PG&amp;E's 2023 GRC period. The program either replaces or installs overhead facilities identified during a field job and completed by a single PG&amp;E Troubleshooter.  The work could involve either replacing or installing overhead facilities such as: electric distribution conductors, components, structures, and associated equipment constructed above ground level. </t>
  </si>
  <si>
    <t>2A#</t>
  </si>
  <si>
    <t xml:space="preserve">MAT 2A# covers Standard Cost Variance (SCV) for the Electric Distribution Preventative Maintenance OH program. SCV is the difference between actual costs incurred and the amount charged out by employees at a pre-determined rate. PG&amp;E does not forecast Standard Cost Variance. </t>
  </si>
  <si>
    <t>2B</t>
  </si>
  <si>
    <t>E Dist Inst/Repl UG</t>
  </si>
  <si>
    <t>2BA</t>
  </si>
  <si>
    <t>UG Genl Repl</t>
  </si>
  <si>
    <t>Program expenditures exceeded imputed regulatory values due to higher than forecasted unit costs and the completion of a higher volume of units than forecasted, in addition to an increased spend in contract labor and material costs.</t>
  </si>
  <si>
    <t>Actual units were lower than imputed units because more work was identified than forecasted.</t>
  </si>
  <si>
    <t xml:space="preserve">This program's work is ongoing and will continue in PG&amp;E's 2023 GRC period. The purpose of this program is to provide underground preventative maintenance for deteriorated facilities that are not an imminent hazard, and have not caused an outage.  Facilities include transformers, conduit, enclosures, pads, and idle equipment. </t>
  </si>
  <si>
    <t>Underground</t>
  </si>
  <si>
    <t>DUNGD-C003: Equipment Maintenance and Replacement</t>
  </si>
  <si>
    <t>2BB</t>
  </si>
  <si>
    <t>Fault Indicator Replacements</t>
  </si>
  <si>
    <t xml:space="preserve">Actual units were lower than imputed units because fewer than expected Fault Indicators were identified as needing replacement during inspections.  </t>
  </si>
  <si>
    <t xml:space="preserve">This program's work is ongoing and will continue in PG&amp;E's 2023 GRC period. The purpose of this program is for the replacement of deteriorated fault indicators that are not an imminent hazard, and have not caused an outage. Spending in this program is based on inspection find rates. </t>
  </si>
  <si>
    <t>2BD</t>
  </si>
  <si>
    <t>UG COE Repl</t>
  </si>
  <si>
    <t># of Tags Completed</t>
  </si>
  <si>
    <t>Actual units were lower than imputed units because unit costs were above forecasted. In order to manage overall costs in the 2BD program, PG&amp;E did fewer program units.</t>
  </si>
  <si>
    <t xml:space="preserve">This program's work is ongoing and will continue in PG&amp;E's 2023 GRC period. The purpose of this program is the replacement of Underground Critical Operating Equipment (COE), which is equipment determined to be necessary for operations. COE is identified for replacement by the division operators, M&amp;C, &amp; restoration, and validated by Distribution Engineers based on damage and criticality to operations.  For the GRC cycle, PG&amp;E expects that it will continue to prioritize other work in MWC 2B over work in MAT 2BD. Going forward, PG&amp;E may spend the imputed amount but anticipates completing fewer units than imputed due to the increase in unit costs. </t>
  </si>
  <si>
    <t>2BF</t>
  </si>
  <si>
    <t>UG Idle Facility Remove</t>
  </si>
  <si>
    <t># locations</t>
  </si>
  <si>
    <t>Actual units were lower than imputed units because more idle facilities were identified for removal than forecasted.</t>
  </si>
  <si>
    <t>This program's work is ongoing and will continue in PG&amp;E's 2023 GRC period. The purpose of this program is the removal of underground idle facilities deemed necessary for removal.</t>
  </si>
  <si>
    <t>DUNGD-C005: UG Idle Facility Removal</t>
  </si>
  <si>
    <t>2BP</t>
  </si>
  <si>
    <t>UG CAP Projects</t>
  </si>
  <si>
    <t>This program has no end date and performs major project (underground) work that meets the financial threshold between $25,000 and $100,000. Completion of work is dependent on the scope of the project.</t>
  </si>
  <si>
    <t>DUNGD-C004: Planned Major Projects</t>
  </si>
  <si>
    <t>2B#</t>
  </si>
  <si>
    <t>MAT 2B# covers Standard Cost Variance (SCV) for the Electric Distribution Preventative Maintenance UG program. SCV is the difference between actual costs incurred and the amount charged out by employees at a pre-determined rate. PG&amp;E does not forecast Standard Cost Variance.</t>
  </si>
  <si>
    <t>2C</t>
  </si>
  <si>
    <t>E Dist Inst/Repl Network</t>
  </si>
  <si>
    <t>2CA</t>
  </si>
  <si>
    <t>Network Misc</t>
  </si>
  <si>
    <t>Ex 4, Ch 14</t>
  </si>
  <si>
    <t># relays replaced</t>
  </si>
  <si>
    <t xml:space="preserve">Actual units were lower than imputed units due to priority relay replacements related to weather-related events which depleted inventory that could be used for MAT 2CA. In addition many of the failures of relays required the replacement of entire network protector units, which is recorded to MAT 2CC, resulting in fewer 2CA units.  Relay installations and replacements are performed for both reliability (2CA), and in connection with emergency or weather-related events in other MWC like 17. </t>
  </si>
  <si>
    <t xml:space="preserve">This program's work is ongoing and will continue in PG&amp;E's 2023 GRC period. The purpose of this program is to replace network protector relays to maintain a safe and reliable distribution network system. Relay installations and replacements are performed for both reliability in MAT 2CA, and in connection with emergency or weather-related events in other programs, both of which are dependent of PG&amp;E's available inventory. This is a defect demand-driven program. </t>
  </si>
  <si>
    <t>Distribution Network</t>
  </si>
  <si>
    <t>DNTWK-C003:  Network Component Replacements - Condition Based</t>
  </si>
  <si>
    <t>2CB</t>
  </si>
  <si>
    <t>Fiber/SCADA Communication Repl</t>
  </si>
  <si>
    <t>The SCADA communication replacements work has shifted from being recorded under this MAT code to Install/Replace Network MAT 2CE.</t>
  </si>
  <si>
    <t>2CC</t>
  </si>
  <si>
    <t>Transformer &amp; Protector Repl </t>
  </si>
  <si>
    <t># transformers/network protector replaced</t>
  </si>
  <si>
    <t xml:space="preserve">Actual units were higher than imputed units due to an unexpected high volume of condition-based replacements due to adverse weather events and, as explained in MAT 2CA above, the failure of many relays requiring replacement of entire network protector units. </t>
  </si>
  <si>
    <t>This program's work is ongoing and will continue in PG&amp;E's 2023 GRC period. The purpose of this program is a continuing effort to replace network transformers and protectors to maintain a safe and reliable distribution network system.</t>
  </si>
  <si>
    <t>DNTWK-M005: Network Component Replacements - High-Rise Dry-Type Transformers</t>
  </si>
  <si>
    <t>DNTWK-M006: Network Component Replacements - Targeted Network Protector Replacements</t>
  </si>
  <si>
    <t>2CD</t>
  </si>
  <si>
    <t>Venting Manhole Covers Repl</t>
  </si>
  <si>
    <t xml:space="preserve">This program was completed for the network areas.  Venting-manhole cover replacements will continue for non-Network locations under the 2BP program.  The work is not canceled but PG&amp;E is recording the work in those other MAT codes. </t>
  </si>
  <si>
    <t>DNTWK-M002: Venting Manhole Cover Replacements</t>
  </si>
  <si>
    <t>2CE</t>
  </si>
  <si>
    <t>SCADA Communications Upgrade</t>
  </si>
  <si>
    <t>This program has no end date.  The purpose of this program is a continuing effort to upgrade the Distribution Network SCADA system to maintain a safe and reliable distribution network system. Starting in 2021, PG&amp;E began recording  SCADA communication replacements under 2CB under the 2CE program.</t>
  </si>
  <si>
    <t>DNTWK-M003: Installation of SCADA Equipment for Safety Monitoring</t>
  </si>
  <si>
    <t>2C#</t>
  </si>
  <si>
    <t xml:space="preserve">MAT 2C# covers Standard Cost Variance for the Electric Distribution Preventative Maintenance Network program. SCV is the difference between actual costs incurred and the amount charged out by employees at a predetermined rate. PG&amp;E does not forecast Standard Cost Variance. </t>
  </si>
  <si>
    <t>2F</t>
  </si>
  <si>
    <t>Build IT Apps &amp; Infra</t>
  </si>
  <si>
    <t>Ex 4, Ch 4.5
Ex 4, Ch 20-21</t>
  </si>
  <si>
    <t xml:space="preserve">Program expenditures exceeded imputed regulatory values for Wildfire Mitigations due to the capitalization of a five year pre-paid agreement for a software as a service (SaaS) application (Foundry) that provides the capability of harnessing highly available data to analyze, build, visualize and deploy technology solutions that support Wildfire Mitigations.  Electric Distribution technology program expenditures were above imputed regulatory values due to unplanned general IT expenditures on Field Area Network assets that experienced performance issues.  The asset replacements have been prioritized to address the areas of greatest risk first.  </t>
  </si>
  <si>
    <t>This program's work is ongoing and will continue in PG&amp;E's 2023 GRC period. The purpose of this program is 1) provide technology solution support for the development and implementation of the Integrated Grid Platform; and 2) provide technology solutions that support wildfire mitigations.  The program specifically provides hardware and software network and telecommunications solutions as well as enhancements to software planning tools in support of wildfire mitigation.</t>
  </si>
  <si>
    <t>DOVHD-M005: Additional Asset Data Capture</t>
  </si>
  <si>
    <t>IT Asset Failure</t>
  </si>
  <si>
    <t>ITAFL-M005: Multi-Faceted Mitigations</t>
  </si>
  <si>
    <t>WLDFR-M0IT: Wildfire IT Work</t>
  </si>
  <si>
    <t>POST-GRC: Post-GRC Mitigation</t>
  </si>
  <si>
    <t>49/3U</t>
  </si>
  <si>
    <t>Inst/Rpl WildFire Mitgt Eqpmnt</t>
  </si>
  <si>
    <t>49M/3UA (a)</t>
  </si>
  <si>
    <t>ED WFM PIH Microgrids</t>
  </si>
  <si>
    <t xml:space="preserve">This program is for the  instillation of temporary distribution microgrids to reduce the number of customers impacted by PSPS events. This program began in 2018 and was forecasted to be completed in 2022. PG&amp;E now anticipates that this program will be completed in 2025. </t>
  </si>
  <si>
    <t>49M/3UA</t>
  </si>
  <si>
    <t>3U</t>
  </si>
  <si>
    <t>3UC (b)</t>
  </si>
  <si>
    <t>ED WFM Dist Line MSO Device</t>
  </si>
  <si>
    <t xml:space="preserve">This program is to address ignition risk created by some Motorized Switch Operators (MSO) that were initially installed by PG&amp;E in 2019 as sectionalizing devices.  Despite the switches being understood to meet CalFire's exempt criteria for not posing an ignition risk during normal operations, PG&amp;E crews noted that some MSO switches exhibited an arc flash during the opening operation requiring replacement. In the 2023 GRC, PG&amp;E had planned to replace or retrofit all MSO switches by 2022.  However, the program required expansion to mitigate wildfire risk, and PG&amp;E continued to replace MSO switches in 2024. </t>
  </si>
  <si>
    <t>3UC</t>
  </si>
  <si>
    <t>49I/3UD (c)</t>
  </si>
  <si>
    <t>ED WFM Dist Fault Anticipation</t>
  </si>
  <si>
    <t># of sensor locations</t>
  </si>
  <si>
    <t xml:space="preserve">Actual units were lower than imputed units because PG&amp;E is aligning the work to meet the current WMP commitment for this program. PG&amp;E installed 17 DFA sensors in 2024 exceeding the WMP Commit, rather than the 116 units imputed in the GRC (See PG&amp;E's 2023-2025 WMP Revision 8, Initiative Activity Tracking ID SA-10, Section 8.3.3.1)
</t>
  </si>
  <si>
    <t>This program's work is ongoing and will continue in PG&amp;E's 2023 GRC period. The purpose of this program is to install distribution grid sensors in substations which individually and in combination with other sensors, provide real-time monitoring capability of the grid. During the 2023 GRC cycle PG&amp;E anticipates that it will continue to be below GRC imputed amounts but will meet its WMP commitments.</t>
  </si>
  <si>
    <t>49I/3UD</t>
  </si>
  <si>
    <t>WLDFR-M012: Situational Awareness and Forecasting Initiatives - DFA</t>
  </si>
  <si>
    <t>49I/3UE (d)</t>
  </si>
  <si>
    <t xml:space="preserve">Actual units were lower than imputed units because PG&amp;E is aligning the work to meet the current WMP commitment for this program. The current commitment is  2 circuits for 2024. PG&amp;E met that commitment which only resulted in the need for 97 units rather than the 250 units imputed in the GRC. (See PG&amp;E's 2023-2025 WMP Revision 8, Initiative Activity Tracking ID SA-11, Section 8.3.3.1).
</t>
  </si>
  <si>
    <t>This program's work is ongoing and will continue in PG&amp;E's 2023 GRC period. The purpose of this program is to install distribution grid sensors that use radio frequency signals to locate the source of a disturbance along a conductor. During the 2023 GRC cycle PG&amp;E anticipates that it will continue to be below GRC imputed amounts but will meet its WMP commitments.</t>
  </si>
  <si>
    <t>WLDFR-M011: Situational Awareness and Forecasting Initiatives - EFD</t>
  </si>
  <si>
    <t>49T/3UF (e)</t>
  </si>
  <si>
    <t>ED FuseSaver</t>
  </si>
  <si>
    <t># of FuseSavers installed</t>
  </si>
  <si>
    <t>Actual units were lower than imputed units because unit costs went up and priority was given to EPSS capital programs in WLDFR-M020.</t>
  </si>
  <si>
    <t xml:space="preserve">The purpose of this program is to install Fuse Savers. PG&amp;E anticipated that it will reallocate funding to other priorities like EPSS capital programs, for the remainder of the GRC cycle. The budget is listed as on-target because it is likely that overspend in 2023-2024 will balance out with underspend in 2025-2026 due to fewer, if any installations, because of reprioritization of other wildfire capital programs, like EPSS. </t>
  </si>
  <si>
    <t>49T/3UF</t>
  </si>
  <si>
    <t>WLDFR-M10B: Additional System Automation and Protection - FuseSaver</t>
  </si>
  <si>
    <t>49I/3UL (f)</t>
  </si>
  <si>
    <t xml:space="preserve">Actual units were lower than imputed units because PG&amp;E planned the work to meet the WMP commitment for this program which was 40 circuits for 2024. PG&amp;E did 45 circuits which only resulted in the need for 194 units rather than the 900 units imputed in the GRC (see PG&amp;E's 2023-2025 WMP Revision 8, Initiative Activity Tracking ID SA-02, Section 8.3.3.1). </t>
  </si>
  <si>
    <t>This program's work is ongoing and will continue in PG&amp;E's 2023 GRC period. The purpose of this program is to install distribution grid sensors which individually and in combination with other sensors, provide real-time monitoring capability of the grid. During the 2023 GRC cycle PG&amp;E anticipates that it will continue to be below GRC imputed amounts but will meet its WMP commitments.</t>
  </si>
  <si>
    <t xml:space="preserve">49I/3UL </t>
  </si>
  <si>
    <t>WLDFR-M07A: Situational Awareness and Forecasting Initiatives - Line Sensors</t>
  </si>
  <si>
    <t>49H/3UP (g)</t>
  </si>
  <si>
    <t>ED WFM Dist Protective Device</t>
  </si>
  <si>
    <t>Ex. 4, Ch 4.3</t>
  </si>
  <si>
    <t># of installations or replacements of sectionalizing devices</t>
  </si>
  <si>
    <t>Actual units were lower than imputed units because most of the highest impact locations have already been sectionalized with automated equipment, so there is a reduced benefit (in terms of number of customers likely to benefit from such devices during PSPS events) when compared to work performed in previous years. Therefore PG&amp;E will focus on reducing reliability impacts with additional protective devices as  part of the WMP GH-07 initiative (Distribution Sectionalizing Devices). See PG&amp;E's 2023-2025 WMP Revision 8, Section 8.1.2.11.2.</t>
  </si>
  <si>
    <t xml:space="preserve">This program is ongoing and will continue in PG&amp;E 2023 GRC time period though at a slower pace than forecasted driven by current WMP commitments. The purpose of this program is to install automated electrical equipment designed to isolate faulted lines, limit line reclosing and facilitate the remote opening and closing of switches necessary to efficiently implement PSPS. PG&amp;E anticipated that it will continue to reallocate funding to other priority wildfire mitigation work for the remainder of the GRC cycle. </t>
  </si>
  <si>
    <t xml:space="preserve">49H/3UP </t>
  </si>
  <si>
    <t>49R/3UR ( e)</t>
  </si>
  <si>
    <t>ED WFM REFCL</t>
  </si>
  <si>
    <t xml:space="preserve">Program expenditures were below imputed regulatory values because of delays in the Rapid Earth Fault Current Limiter (REFCL) demonstration project due to technology and system integration challenges. </t>
  </si>
  <si>
    <t xml:space="preserve">The purpose of this program is the evaluation of the effectiveness of the REFCL technology to mitigate the need for PSPS.  PG&amp;E may continue to evaluate REFCL if challenges with the technology are resolved, but is not pursuing it as a widespread solution for wildfire mitigation at this time.  Funding has been reallocated to other priority Wildfire programs like EPSS capital. </t>
  </si>
  <si>
    <t>49R/3UR</t>
  </si>
  <si>
    <t>WLDFR-M10C: Additional System Automation and Protection - REFCL</t>
  </si>
  <si>
    <t>49A/3US</t>
  </si>
  <si>
    <t>ED WFM SCADA Non Reclose</t>
  </si>
  <si>
    <t>Ch 4.3, Ch 4.6</t>
  </si>
  <si>
    <t xml:space="preserve"> Program expenditures exceeded imputed regulatory values due to the introduction of the Downed Conductor Detection (DCD) program. In 2023 PG&amp;E began the DCD program for EPSS and recorded costs and units to MAT 49A. In 2024 PG&amp;E began recording this work in MAT 3US.  The DCD program mitigates ignitions for high impedance faults and is a wildfire mitigation. Note that PG&amp;E did not forecast EPSS capital costs in the 2023 GRC. </t>
  </si>
  <si>
    <t xml:space="preserve">This program's work is ongoing and will continue in PG&amp;E's 2023 GRC period. PG&amp;E is listing the status of this program as Emergent because we did not forecast EPSS capital or the EPSS DCD program in the 2023 GRC. </t>
  </si>
  <si>
    <t>49A/3US (b)</t>
  </si>
  <si>
    <t>WLDFR-M10A: Additional System Automation and Protection</t>
  </si>
  <si>
    <t>3UT (j)</t>
  </si>
  <si>
    <t>ED WFM Non-Exempt Expulsion</t>
  </si>
  <si>
    <t># Expulsion Fuses Replaced</t>
  </si>
  <si>
    <t xml:space="preserve">Program expenditures exceeded imputed regulatory values because the imputed adopted costs for replacing non-exempt fuses ($17, 495) was included in MAT 2AP total imputed adopted costs ($18,627). The actual costs for replacing non-exempt fuses were recorded under MAT 2AJ in 2023 and MAT 3UT in 2024. If the 2024 imputed adopted costs for replacing non-exempt fuses ($17,495) in MAT 2AP were compared to the recorded costs in MAT 3UT ($16,932) for 2024, the actual costs would be in line with the imputed adopted costs for 2024. </t>
  </si>
  <si>
    <t xml:space="preserve">Actual units were higher than imputed units because 1) this programs was imputed in MAT 2AP and 2) PG&amp;E ramped up the program to focus on approximately 3,000 replacements in HFTDs per year to meet our 2023-2025 WMP commitments. </t>
  </si>
  <si>
    <t>PG&amp;E is on-target to replace the remaining known population of non exempt fuses in HFTDs and conclude the program at the end of 2025.</t>
  </si>
  <si>
    <t>46</t>
  </si>
  <si>
    <t>E Dist Subst Capacity</t>
  </si>
  <si>
    <t>46A</t>
  </si>
  <si>
    <t>DSub Nor Capacity</t>
  </si>
  <si>
    <t>This program's work is ongoing and will continue in PG&amp;E's 2023 GRC period.  This program includes projects to support general distribution substation capacity increases.</t>
  </si>
  <si>
    <t>46F</t>
  </si>
  <si>
    <t>DSub Em and Op Capacity</t>
  </si>
  <si>
    <t>This program's work is ongoing and will continue in PG&amp;E's 2023 GRC period. MAT 46F includes: (1) work to address emergency capacity deficiencies; and (2) operational capacity work to reduce the number of customers on a circuit to no more than 6,000 and circuit loading to a maximum of 600 amperes (amps).</t>
  </si>
  <si>
    <t>46H</t>
  </si>
  <si>
    <t>DSub New Bus Related Capacity</t>
  </si>
  <si>
    <t xml:space="preserve">This program's work is ongoing and will continue in PG&amp;E's 2023 GRC period. The purpose of this program is to provides substation capacity necessary to complete new customer applications for service.  PG&amp;E expects to continue to do more work in this program than forecasted due to SB410 requirements, as discussed in PG&amp;E's 2023 GRC capacity phase filing.  </t>
  </si>
  <si>
    <t>46N</t>
  </si>
  <si>
    <t>DSub Land Purchase_ New Sub</t>
  </si>
  <si>
    <t>48</t>
  </si>
  <si>
    <t>E Dist Subst Repl Other Equip</t>
  </si>
  <si>
    <t>48A</t>
  </si>
  <si>
    <t>Repl Dsub Other Equipment</t>
  </si>
  <si>
    <t>Ex 4, Ch 15</t>
  </si>
  <si>
    <t xml:space="preserve">This program's work is ongoing and will continue in PG&amp;E's 2023 GRC period. The purpose of this program is ongoing capital infrastructure replacement work to maintain system operations and reliability. In 2023 &amp; 2024, PG&amp;E prioritized substation work (for example in MAT 48L, 54A, and MWC 59) over MAT 48A. For the 2023 GRC cycle, PG&amp;E anticipates that this work will continue to be lower priority than other Substation work. </t>
  </si>
  <si>
    <t>Substation</t>
  </si>
  <si>
    <t>SBSTN-C16A: Proactive Asset Replacement - Ground Grid</t>
  </si>
  <si>
    <t>WLDFR-C10A: Substation Proactive Asset Replacement - Ground Grid</t>
  </si>
  <si>
    <t>48B</t>
  </si>
  <si>
    <t>Repl DSub Regulators</t>
  </si>
  <si>
    <t xml:space="preserve">This program was not forecasted in the 2023 GRC. Replacement of distribution substation regulators is integrated under MAT 54A. The program has not been canceled but this MAT code is no longer being used for that purpose. </t>
  </si>
  <si>
    <t>48C</t>
  </si>
  <si>
    <t>Repl DSub Batteries</t>
  </si>
  <si>
    <t># of Batteries</t>
  </si>
  <si>
    <t>Actual units were lower than imputed units because of the decision to reschedule proactive battery replacements to support higher priority substation work. Rescheduling of these proactive replacements does not compromise safety or reliability.</t>
  </si>
  <si>
    <t xml:space="preserve">This program's work is ongoing and will continue in PG&amp;E's 2023 GRC period. The purpose of this program is capital infrastructure replacement work to maintain system operations and reliability. In 2023, PG&amp;E prioritized substation work (for example in MAT 48L, 54A, and MWC 59) over MAT 48C. At this time, PG&amp;E anticipates that this program will continue to be prioritized below other substation work. </t>
  </si>
  <si>
    <t>SBSTN-C16C: Proactive Asset Replacement - Batteries</t>
  </si>
  <si>
    <t>WLDFR-C10C: Substation Proactive Asset Replacement - Batteries</t>
  </si>
  <si>
    <t>48D</t>
  </si>
  <si>
    <t>Repl DSub Breakers</t>
  </si>
  <si>
    <t># of circuit breakers</t>
  </si>
  <si>
    <t xml:space="preserve">Program expenditures were below imputed regulatory values due to prioritizing work in Emergency Replacements (MWC 17 and 59), and Overhead Maintenance Replacements (MWC 2A). </t>
  </si>
  <si>
    <t xml:space="preserve">Actual units were lower than imputed units due to reprioritization of funding as explained in the cost variance explanation for this MAT code. </t>
  </si>
  <si>
    <t xml:space="preserve">This program's work is ongoing and will continue in PG&amp;E's 2023 GRC period. The purpose of this program is capital infrastructure replacement work, like breakers, to maintain system operations and reliability. For 2023, PG&amp;E reprioritized funding from MAT 48D to higher priority work in other programs as described in the cost variance explanation. At this time, PG&amp;E anticipates that this program will continue to be lower priority for the remainder of the GRC cycle. Breakers may be replaced under MWC 59, on an just-in-time basis. </t>
  </si>
  <si>
    <t>SBSTN-C16D: Proactive Asset Replacement - Circuit Breakers</t>
  </si>
  <si>
    <t>WLDFR-C10D: Substation Proactive Asset Replacement - Circuit Breakers</t>
  </si>
  <si>
    <t>48E</t>
  </si>
  <si>
    <t>Repl DSub Switches</t>
  </si>
  <si>
    <t xml:space="preserve">This program's work is ongoing and will continue in PG&amp;E's 2023 GRC period. The purpose of this program is ongoing capital infrastructure replacement work to maintain system operations and reliability. In 2023 &amp; 2024, PG&amp;E prioritized substation work (for example in MAT 48L, 54A, and MWC 59) over MAT 48E. For the 2023 GRC cycle, PG&amp;E anticipates that this work will continue to be lower priority than other Substation work. </t>
  </si>
  <si>
    <t>SBSTN-C16E: Substation Proactive Asset Replacement Switches</t>
  </si>
  <si>
    <t>WLDFR-C10E: Substation Proactive Asset Replacement - Switches</t>
  </si>
  <si>
    <t>48F</t>
  </si>
  <si>
    <t>Repl DSub Switchgear</t>
  </si>
  <si>
    <t>Program expenditures were below imputed regulatory values to support higher priority emergency work in MWC 59.</t>
  </si>
  <si>
    <t xml:space="preserve">This program's work is ongoing and will continue in PG&amp;E's 2023 GRC period. The purpose of this program is capital infrastructure replacement work to maintain system operations and reliability.  PG&amp;E reprioritized this work to higher priority emergency work in MWC 59. At this time, PG&amp;E foresees this program will continue to be lower priority. </t>
  </si>
  <si>
    <t>SBSTN-C16F: Substation Proactive Asset Replacement - Switchgear</t>
  </si>
  <si>
    <t>WLDFR-C10F: Substation Proactive Asset Replacement - Switchgear</t>
  </si>
  <si>
    <t>48H</t>
  </si>
  <si>
    <t>Repl DSub Civil Structures</t>
  </si>
  <si>
    <t xml:space="preserve">This program's work is ongoing and will continue in PG&amp;E's 2023 GRC period. The purpose of this program is ongoing capital infrastructure replacement work to maintain system operations and reliability. In 2023 &amp; 2024, PG&amp;E prioritized substation work (for example in MAT 48L, 54A, and MWC 59) over MAT 48H. For the 2023 GRC cycle, PG&amp;E anticipates that this work will continue to be lower priority than other Substation work. </t>
  </si>
  <si>
    <t>SBSTN-C005: Civil Structures Replacement</t>
  </si>
  <si>
    <t>SBSTN-M006: Minimize Wood in Substations</t>
  </si>
  <si>
    <t>48L</t>
  </si>
  <si>
    <t>Dist Line Work Support Substat</t>
  </si>
  <si>
    <t xml:space="preserve">Program expenditures exceeded imputed regulatory values due to a higher volume of substation replacements, in MWC 59, requiring a higher volume of distribution line support work in MAT 48L. </t>
  </si>
  <si>
    <t xml:space="preserve">This program's work is ongoing and will continue in PG&amp;E's 2023 GRC period. This is a demand driven program. The purpose of this program is substation capital infrastructure replacement work which to support distribution line work. This program includes both proactive and emergency substation replacements. Due to aging infrastructure and the reprioritization of funding in related areas of MWC 48, PG&amp;E anticipates there will continue to be an increased amount of costs than forecasted through the 2023 GRC cycle. </t>
  </si>
  <si>
    <t>SBSTN-C16G: Proactive Asset Replacement - Line Support Work</t>
  </si>
  <si>
    <t>WLDFR-C10H: Substation Proactive Asset Replacement - Line Support Work</t>
  </si>
  <si>
    <t>48N</t>
  </si>
  <si>
    <t>DSub Insulators</t>
  </si>
  <si>
    <t xml:space="preserve">This program's work is ongoing and will continue in PG&amp;E's 2023 GRC period. The purpose of this program is ongoing capital infrastructure replacement work to maintain system operations and reliability. In 2023 &amp; 2024, PG&amp;E prioritized substation work (for example in MAT 48L, 54A, and MWC 59) over MAT 48N. For the 2023 GRC cycle, PG&amp;E anticipates that this work will continue to be lower priority than other Substation work. </t>
  </si>
  <si>
    <t>SBSTN-C16H: Proactive Asset Replacement - Insulators</t>
  </si>
  <si>
    <t>WLDFR-C10I: Substation Proactive Asset Replacement - Insulators</t>
  </si>
  <si>
    <t>48X</t>
  </si>
  <si>
    <t>DSub Animal Abatement</t>
  </si>
  <si>
    <t># of locations</t>
  </si>
  <si>
    <t>Actual units were lower than imputed units due to reprioritization of proactive animal abatement work to support higher priority work in MWC 48, such as distribution line work to support substation work under MAT 48L.</t>
  </si>
  <si>
    <t xml:space="preserve">This program's work is ongoing and will continue in PG&amp;E's 2023 GRC period. The purpose of this program is capital infrastructure replacement work, like Animal Abatement, to maintain system operations and reliability. At this time, PG&amp;E foresees this program to continue to be lower priority than other programs. </t>
  </si>
  <si>
    <t>SBSTN-C002: Animal Abatement Substation</t>
  </si>
  <si>
    <t>49</t>
  </si>
  <si>
    <t>E Dist Reliability Ckt/Zone</t>
  </si>
  <si>
    <t>49A</t>
  </si>
  <si>
    <t>Distribution Line Automation</t>
  </si>
  <si>
    <t>Ex 4, Ch 13
Ex 4, Ch 4.3</t>
  </si>
  <si>
    <t># of Devices</t>
  </si>
  <si>
    <t xml:space="preserve">Actual units were lower than imputed units due to a change in how the program mitigates risk from what was forecasted in the 2023 GRC. In 2023 PG&amp;E began recording work associated with the new Downed Conductor Detection (DCD) program. The DCD program mitigate ignitions for high impedance faults and is a wildfire risk mitigation. The DCD program uses harmonic analysis to detect arching present during high impedance faults and provides an immediate trip response.   Note that the program units forecasted in 49A for risk DOVHD-M010 were completed in MAT 49B. </t>
  </si>
  <si>
    <t xml:space="preserve">This program's work is ongoing and will continue in PG&amp;E's 2023 GRC period. This program was forecasted in the 2023 GRC for the replacement of Reclosers and Recloser controllers for reliability and wildfire risks. In 2023 PG&amp;E began implementing the Downed Conductor Detection (DCD) program and recording costs to 49A. In 2024 PG&amp;E began recording the DCD costs to MAT 3US.  For the forecasted costs for risk DOVHD-M010, the costs and units that were forecasted to MAT 49A in 2023 were recorded in MAT 49B.  For the remaining GRC cycle, PG&amp;E  will continue to record DCD costs to 3US and DOVHD-M010 to MAT 49B. Therefore for 49A, even though work is continuing on other MAT codes, scope and budget will be reported as under but the overall status is proceeding as planned because the work will continue being done but recorded elsewhere. </t>
  </si>
  <si>
    <t>DOVHD-M010: 3A and 4C Line Recloser Replacement</t>
  </si>
  <si>
    <t>49B</t>
  </si>
  <si>
    <t>Recl Ctrls Inst/Repl</t>
  </si>
  <si>
    <t># of line recloser locations</t>
  </si>
  <si>
    <t xml:space="preserve">This program's work is ongoing and will continue in PG&amp;E's 2023 GRC period. The purpose of this program is the replacement of line reclosers and controllers. For the remainder of the GRC cycle, PG&amp;E will continue to record to 49B the costs and units that were forecasted in 49A for DOVHD-M010. In addition costs for EPSS, WLDFR-M020 are being recorded here that were not forecasted in the 2023 GRC. </t>
  </si>
  <si>
    <t>49C</t>
  </si>
  <si>
    <t>OH Fuses Inst/Repl</t>
  </si>
  <si>
    <t># of Fused locations</t>
  </si>
  <si>
    <t xml:space="preserve">Actual units were lower than imputed units due to recent updates to the standard requirements for this program, which have triggered additional work such as the full replacement of the pole. </t>
  </si>
  <si>
    <t xml:space="preserve">This program's work is ongoing and will continue in PG&amp;E's 2023 GRC period. The purpose of this program is the installation and replacement of overhead fuses.  As noted in the unit variance explanation, total cost for this work has increased driven by higher unit costs.  In addition, there can be an annual disconnect between when dollars are spent and units are recorded for this program.  For the remainder of the GRC cycle, PG&amp;E expects to complete fewer units for the costs allocated. </t>
  </si>
  <si>
    <t>49D</t>
  </si>
  <si>
    <t>OH Recl/Sect/Swch Inst/Repl</t>
  </si>
  <si>
    <t># of TripSavers installed</t>
  </si>
  <si>
    <t xml:space="preserve">Actual units were higher than imputed units due to the installation of trip savers that remained in inventory and were not forecasted in the 2023 GRC. </t>
  </si>
  <si>
    <t xml:space="preserve">The purpose of this program is the installation of Trip Saver devices and was not forecasted in the 2023 GRC because similar work is now being performed in MAT 49T.  In 2024, PG&amp;E conducted a one-time effort to install 1 trip saver remaining in inventory.  The program has completed and the MAT Code has been re-purposed.  </t>
  </si>
  <si>
    <t>49E</t>
  </si>
  <si>
    <t>Genl Inst/Repl Circuit/Zone</t>
  </si>
  <si>
    <t>The work for this program is recorded costs for circuit installation / replacement to enable EPSS for wildfire mitigation.  The program work will continue through the remainder of the 2023 GRC period.</t>
  </si>
  <si>
    <t>49G</t>
  </si>
  <si>
    <t>UG Recl/Sect/Swch Inst/Repl</t>
  </si>
  <si>
    <t xml:space="preserve">This program was not forecast in the 2023 GRC.  Any recorded amounts are from prior years' carry-over work. </t>
  </si>
  <si>
    <t>49S</t>
  </si>
  <si>
    <t>Elect Reliability Inst FLISR</t>
  </si>
  <si>
    <t># of FLISR Circuit Activations</t>
  </si>
  <si>
    <t xml:space="preserve">Actual units were lower than imputed units due to reprioritization to other higher priority programs like Emergency Replacements (MWC 17 and 59), and Overhead Maintenance Replacements (MWC 2A). </t>
  </si>
  <si>
    <t xml:space="preserve">This program's work is ongoing and will continue in PG&amp;E's 2023 GRC period. The purpose of this program is the installation of technology to detect and isolate outages, and restore service to customers. PG&amp;E anticipates that this program will continue to be lower priority for the remainder of the GRC cycle. </t>
  </si>
  <si>
    <t>49T</t>
  </si>
  <si>
    <t>D-Single Phase Recloser</t>
  </si>
  <si>
    <t># FuseSavers installed</t>
  </si>
  <si>
    <t xml:space="preserve"> The installation of fuse savers previously forecast and recorded under MAT 49T has transitioned to a new MAT 3UF. The original scope of trip saver work under MAT 49T has sunsetted.</t>
  </si>
  <si>
    <t>DOVHD-C014: Additional System Automation and Protection - FuseSaver</t>
  </si>
  <si>
    <t>49X</t>
  </si>
  <si>
    <t>Emerging Dist Rel Improvements</t>
  </si>
  <si>
    <t>Program expenditures exceeded imputed regulatory values due to EPSS work being recorded to this program. PG&amp;E did not forecast EPSS capital work in the 2023 GRC due to the program was new and PG&amp;E was not able to develop a forecast for the 2023 GRC.</t>
  </si>
  <si>
    <t xml:space="preserve">This program's work is ongoing and will continue in PG&amp;E's 2023 GRC period. The purpose of this program is reliability work to address routine, localized reliability issues as they emerge. In 2023, PG&amp;E recorded to this MAT non-forecasted costs for EPSS sectionalizing, which reduces customer impact of EPSS.  Starting in 2024 through 2025, the EPSS work is being recorded to 49D. </t>
  </si>
  <si>
    <t>DOVHD-C012: Targeted Reliability Programs</t>
  </si>
  <si>
    <t>49#</t>
  </si>
  <si>
    <t># of line reclosers inventory received</t>
  </si>
  <si>
    <t>Program expenditures were below imputed regulatory values due to PG&amp;E's decision to record the associated material costs to the actual projects in various other programs such as critical operating equipment, EPSS related work, and capacity projects, rather than to this MAT code. This program purchases and maintains inventory of line reclosers.</t>
  </si>
  <si>
    <t xml:space="preserve">This program's work is ongoing and will continue in PG&amp;E's 2023 GRC period. The purpose of this program is for purchases and maintains inventory of line reclosers; the costs were centrally forecasted in 49# in the 2023 GRC. In the 2023 GRC cycle, PG&amp;E will record the recloser material costs to individual projects in various programs however the reclosers will be captured here in 49#. </t>
  </si>
  <si>
    <t>54</t>
  </si>
  <si>
    <t>E Dist Subst Repl Transformer</t>
  </si>
  <si>
    <t>54A</t>
  </si>
  <si>
    <t>E Dist Subst-Repl Transfm</t>
  </si>
  <si>
    <t>Program expenditures were below imputed regulatory values due to prioritizing work in Emergency Replacements (MWC 59).</t>
  </si>
  <si>
    <t xml:space="preserve">This program's work is ongoing and will continue in PG&amp;E's 2023 GRC period. The purpose of this program is capital infrastructure replacement work, like transformers, to maintain system operations and reliability. For 2023, PG&amp;E reprioritized funding from MAT 54A to higher priority work in other programs as described in the cost variance explanation. At this time, PG&amp;E anticipates that this program will continue to be lower priority for the remainder of the GRC cycle. Transformers may be replaced under MWC 59. </t>
  </si>
  <si>
    <t>SBSTN-C16J: Proactive Asset Replacement - Transformer</t>
  </si>
  <si>
    <t>SBSTN-M002: Increase Capitalized Emergency (CEM) Stock for Transformers, Emergency Mobile Transformers</t>
  </si>
  <si>
    <t>WLDFR-C10K: Substation Proactive Asset Replacement - Transformer</t>
  </si>
  <si>
    <t>54L</t>
  </si>
  <si>
    <t>E Dist Subst-Life Ext Transfm</t>
  </si>
  <si>
    <t>This program's work is ongoing and will continue in PG&amp;E's 2023 GRC period. The purpose of this program is to recondition older substation transformers to extend their life expectancy by replacing a specific combination of components. For 2024, PG&amp;E re-prioritized funding from MAT 54L to higher priority work in MAT 54A. Over the GRC cycle, PG&amp;E expects to continue to reprioritize this program to higher priority work within the MWC 54 program.</t>
  </si>
  <si>
    <t>SBSTN-M001: Transformer Life Extension</t>
  </si>
  <si>
    <t>56</t>
  </si>
  <si>
    <t>E Dist Replace UG Asset-Gen</t>
  </si>
  <si>
    <t>56#</t>
  </si>
  <si>
    <t xml:space="preserve">This program covers miscellaneous standard costs and adjustments that are not directly attributable to a specific MAT code. PG&amp;E does not forecast costs for these activities. </t>
  </si>
  <si>
    <t>56A</t>
  </si>
  <si>
    <t>UG Cable Other Repl</t>
  </si>
  <si>
    <t># miles</t>
  </si>
  <si>
    <t>Program expenditures were below imputed regulatory values due to reprioritizing to emergency replacements (MWC 17), and capacity improvements  (MWC 06, 46).</t>
  </si>
  <si>
    <t xml:space="preserve">Actual units were lower than imputed units due to reprioritization as discussed in the cost variance explanation. </t>
  </si>
  <si>
    <t xml:space="preserve">This program's work is ongoing and will continue in PG&amp;E's 2023 GRC period. The purpose of this program is to replace underground primary cables in areas with history of failures. </t>
  </si>
  <si>
    <t>DUNGD-C06A: Primary Cable Replacement Program</t>
  </si>
  <si>
    <t>56B</t>
  </si>
  <si>
    <t>UG Cable Inject</t>
  </si>
  <si>
    <t># of Miles</t>
  </si>
  <si>
    <t>Actual units were lower than imputed units due to reprioritizing emergency replacements (MWC 17) and underground/network maintenance replacements (MWCs 2B &amp; 2C).</t>
  </si>
  <si>
    <t xml:space="preserve">This program's work is ongoing and will continue in PG&amp;E's 2023 GRC period. The purpose of this program is to test or rejuvenate UG primary cables as part of targeted replacement strategy. PG&amp;E anticipates that this program will continue to be lower priority for the remainder of the GRC cycle. </t>
  </si>
  <si>
    <t>DUNGD-C06B: Primary Cable Rejuvenation Program</t>
  </si>
  <si>
    <t>56C</t>
  </si>
  <si>
    <t>UG Cable COE Repl</t>
  </si>
  <si>
    <t># projects</t>
  </si>
  <si>
    <t>Program expenditures were below imputed regulatory values due to reprioritizing emergency replacements (MWC 17).</t>
  </si>
  <si>
    <t xml:space="preserve">This program's work is ongoing and will continue in PG&amp;E's 2023 GRC period. The purpose of this program to replace failed underground primary cables in 200A loop systems. </t>
  </si>
  <si>
    <t>56D</t>
  </si>
  <si>
    <t>TGram/TGral Switch Replacement</t>
  </si>
  <si>
    <t>The purpose of this program is to replace UG switches to the extent that TGRAM/TGRAL switches are identified.  This program will continue through the remainder of the 2023 GRC period.</t>
  </si>
  <si>
    <t>56N(l)</t>
  </si>
  <si>
    <t>Network Cable Replacement</t>
  </si>
  <si>
    <t># of Circuit Feet</t>
  </si>
  <si>
    <t>Program expenditures were below imputed regulatory values due to reprioritizing work to emergency replacements (MWC 17), and capacity improvements (MWC 06, 46).</t>
  </si>
  <si>
    <t>Actual units were lower than imputed units due to reprioritization as discussed in the cost variance explanation.</t>
  </si>
  <si>
    <t xml:space="preserve">This program's work is ongoing and will continue in PG&amp;E's 2023 GRC period. The purpose of this program is a to replace network cable assets, prior to premature failure. PG&amp;E anticipates that this program will continue to be lower priority for the remainder of the GRC cycle. </t>
  </si>
  <si>
    <t>56N</t>
  </si>
  <si>
    <t>DNTWK-C001: Network Cable Replacement</t>
  </si>
  <si>
    <t>56S</t>
  </si>
  <si>
    <t>Replace Obsolete UG Switches</t>
  </si>
  <si>
    <t># of LBOR Switch Replacements</t>
  </si>
  <si>
    <t xml:space="preserve">Actual units were lower than imputed units due to delays in construction due to permitting and unforeseen additions, such as cable replacement, to some jobs that were only identified at the time of construction. </t>
  </si>
  <si>
    <t xml:space="preserve">This program's work is ongoing and will continue in PG&amp;E's 2023 GRC period. The purpose of this program is to replace older oil-filled LBOR switches with no oil inspection sight glass which poses a greater safety risk than other types of switches. </t>
  </si>
  <si>
    <t>DUNGD-C007: LBOR Switch Replacement</t>
  </si>
  <si>
    <t>56T</t>
  </si>
  <si>
    <t>Install Temperature Indicator</t>
  </si>
  <si>
    <t># of Installations</t>
  </si>
  <si>
    <t>Actual units were lower than imputed units due to quality and performance issues with the TAD devices.  PG&amp;E switched to a different manufacturer but did not receive TAD units until later in the year, impacting the ability to install the imputed amount of units.</t>
  </si>
  <si>
    <t xml:space="preserve">This program's work is ongoing and will continue in PG&amp;E's 2023 GRC period.  The purpose of this program is a continuing effort to install temperature alarm devices to monitor UG asset condition and identify proactive replacements, prior to premature failure. </t>
  </si>
  <si>
    <t>DUNGD-C008: UG Transformers Temperature Sensor</t>
  </si>
  <si>
    <t>58</t>
  </si>
  <si>
    <t>E Dist Repl Substation Safety</t>
  </si>
  <si>
    <t>58A</t>
  </si>
  <si>
    <t>DSub Safety&amp;Envir&amp;Fire Protect</t>
  </si>
  <si>
    <t xml:space="preserve">This program's work is ongoing and will continue in PG&amp;E's 2023 GRC period. The purpose of this program concerns fire protection and suppression installs, replacements, or upgrades as required by local fire marshals and state regulations.  PG&amp;E foresees this program to continue to be lower priority than other programs. </t>
  </si>
  <si>
    <t>SBSTN-C009: Fire Protection / Suppression Systems</t>
  </si>
  <si>
    <t>WLDFR-C018: Fire Protection / Suppression Systems</t>
  </si>
  <si>
    <t>58B</t>
  </si>
  <si>
    <t>Repl Dist Sub Civil Structures</t>
  </si>
  <si>
    <t>This MAT 58B program is for as-needed civil structure improvements driven by environmental &amp; security requirements i.e., concrete reinforcements and seismic work.  Work may continue to be charged to this MAT program through the remainder of the 2023 GRC period.</t>
  </si>
  <si>
    <t>58C</t>
  </si>
  <si>
    <t>Repl Dist Sub Misc Equip</t>
  </si>
  <si>
    <t>This program is for replacement of miscellaneous substation equipment may incur minimal carry-over costs through the remainder of the 2023 GRC peiod.</t>
  </si>
  <si>
    <t>58S</t>
  </si>
  <si>
    <t>DSub Security Upgrades</t>
  </si>
  <si>
    <t>This program's work is ongoing and will continue in PG&amp;E's 2023 GRC period. The purpose of this program is installs, upgrades, or replacements of physical security measures within substations. This program represents ongoing capital infrastructure replacement work to maintain system operations and reliability. For the remainder of the 2023 GRC PG&amp;E expects to spend more than imputed on the program in order to include physical security improvement at five substations to meet CPUC Decision 19-01-018 (SB 699) requirements. This decision has requirements for critical distribution security commitments. PG&amp;E developed and revised a mitigation plan to upgrade the physical security at five critical distribution substations by 2026.</t>
  </si>
  <si>
    <t>SBSTN-C001: Substation Security Enhancements</t>
  </si>
  <si>
    <t>WLDFR-C10M: Substation Security Enhancements</t>
  </si>
  <si>
    <t>59</t>
  </si>
  <si>
    <t>E Dist Subst Emergency Repl</t>
  </si>
  <si>
    <t xml:space="preserve">Program expenditures exceeded imputed regulatory values due to a higher volume of emergency replacement work than forecasted in the 2023 GRC. </t>
  </si>
  <si>
    <t xml:space="preserve">This program's work is ongoing and will continue in PG&amp;E's 2023 GRC period. The purpose of this program is for emergency capital infrastructure replacement work to maintain system operations and reliability. PG&amp;E anticipates that a higher volume of work in this program may materialize due to reprioritization of other substation work. </t>
  </si>
  <si>
    <t>63</t>
  </si>
  <si>
    <t>E T&amp;D Control System/ Facility</t>
  </si>
  <si>
    <t>63C</t>
  </si>
  <si>
    <t>Advanced Dist Mgmt System Dev</t>
  </si>
  <si>
    <t>Ex 4, Ch 21</t>
  </si>
  <si>
    <t>This program includes ongoing work  to design, build, and test the Advanced Distribution Management System (ADMS).</t>
  </si>
  <si>
    <t>63D</t>
  </si>
  <si>
    <t>Distribution Operational Tech</t>
  </si>
  <si>
    <t>Ex 4, Ch 7</t>
  </si>
  <si>
    <t>This is an ongoing program that includes minor enhancements &amp; bug fixes to distribution operations technology, and the development of reporting capabilities used in PG&amp;E distribution operations.  The work will continue through the remainder of the 2023 GRC period.</t>
  </si>
  <si>
    <t>63#</t>
  </si>
  <si>
    <t xml:space="preserve">This program includes work in PG&amp;E's Distribution Energy Resource Management Systems (DERMS), is on-going and will continue through the remainder of the 2023 GRC period.  The DERMS costs that were forecast in the 2023 GRC in MAT 63C, are being been recorded in MAT 63#. </t>
  </si>
  <si>
    <t>95</t>
  </si>
  <si>
    <t>E Dist Major Emergency</t>
  </si>
  <si>
    <t>Program expenditures exceeded imputed regulatory values due the February Winter Storms and the July Weather Event which caused a significant deviation from historical trends</t>
  </si>
  <si>
    <t xml:space="preserve">This program's work is ongoing and will continue in PG&amp;E's 2023 GRC period. This is a demand driven program. The purpose of this program is for major emergencies. This program has no end and is responsive to conditions that require immediate attention. </t>
  </si>
  <si>
    <t>Nuclear Generation</t>
  </si>
  <si>
    <t>20</t>
  </si>
  <si>
    <t>DCPP Capital</t>
  </si>
  <si>
    <t>Ex 5, Ch 3</t>
  </si>
  <si>
    <t>Power Generation</t>
  </si>
  <si>
    <t>2L</t>
  </si>
  <si>
    <t>Instl/Rpl for Hydro Safety&amp;Reg</t>
  </si>
  <si>
    <t>Ex 5, Ch 4</t>
  </si>
  <si>
    <t>Program expenses were above imputed adopted values due to rescheduled work from 2023 into the 2024-2026 period, including the following work: Fordyce Dam Leakage Reduction, Pit 3 Powerhouse Seismic Retrofit.</t>
  </si>
  <si>
    <t>This program's work is ongoing and will continue in PG&amp;E's 2023 GRC period.  The purpose of this program is a continuing effort to support capital costs primarily related to employee or public safety and regulatory requirements that are not connected with relicensing for hydroelectric generation.</t>
  </si>
  <si>
    <t>Large Uncontrolled Water Release</t>
  </si>
  <si>
    <t>M1 - Internal Erosion Mitigation</t>
  </si>
  <si>
    <t>Ex 5, Ch 2, p. 2-13; p. WP 2-2</t>
  </si>
  <si>
    <t xml:space="preserve">N/A  </t>
  </si>
  <si>
    <t>M2 - Spillway Remediation</t>
  </si>
  <si>
    <t>M3 - Seismic Retrofit</t>
  </si>
  <si>
    <t>Ex 5, Ch 4, p. 4-78</t>
  </si>
  <si>
    <t>2M</t>
  </si>
  <si>
    <t>Instal/Repl Hydro Gneratng Eqp</t>
  </si>
  <si>
    <t>Program expenses were above imputed adopted values due to: 1) emergent work and 2) rescheduled work. The emergent work includes Spaulding Pressure Relief Valve Discharge Liner Replacement, Runner and Wicket Gate Replacement, Stanislaus Powerhouse Replace Thrust Bearing Cooling Coil, Kings River Replace Turbine Shut-off Valve. The rescheduled work includes Caribou Units 2-5 Generator Rewind, Bucks Creek Powerhouse Replace Unit 2 Turbine Bearing / Shaft, and Helms Units 1, 2 and 3 Replace Turbine Shut-off Valves.</t>
  </si>
  <si>
    <t>This program's work is ongoing and will continue in PG&amp;E's 2023 GRC period.  The purpose of this program is a continuing effort to support capital costs to install/replace generating equipment or components to support hydroelectric generation activities.</t>
  </si>
  <si>
    <t>M4 - LLO Refurbishments</t>
  </si>
  <si>
    <t>2N</t>
  </si>
  <si>
    <t>Instal/Repl Resv,Dams&amp;Waterway</t>
  </si>
  <si>
    <t>Program expenses were above imputed adopted values due to: 1) emergent work and 2) rescheduled work. The emergent work includes South Yuba Pipe Replacement, Lake Almanor Canyon Dam Low Level Outlet Replace Gate 1 Stem, and Courtright Dam Concrete Liner Repairs. The rescheduled work includes Courtright Dam Upgrade I/D Gate Control, J.B. Black Iron Canyon Dam Low Level Outlet Replace Actuator and Piping, Helms Install Incline Tunnel Liner, and Rock Creek Cresta Coffer Dam Installation.</t>
  </si>
  <si>
    <t>This program's work is ongoing and will continue in PG&amp;E's 2023 GRC period.  The purpose of this program is a continuing effort to support capital costs to install/replace reservoirs, dams and waterways.</t>
  </si>
  <si>
    <t>C1 - Dam Safety Program</t>
  </si>
  <si>
    <t>2P</t>
  </si>
  <si>
    <t>Instl/Repl Hydr BldgGrndInfrst</t>
  </si>
  <si>
    <t xml:space="preserve">Program expenses were above imputed adopted values due to emergent work. The emergent work includes DeSabla Powerhouse Road Improvements, Caribou Road Improvements, Pit 5 Powerhouse Road, Cedar Mill Property Purchase, Spaulding Tram Improvements, and Auburn Regional Service Center Power Generation Command Center. </t>
  </si>
  <si>
    <t>This program's work is ongoing and will continue in PG&amp;E's 2023 GRC period.  The purpose of this program is a continuing effort to support capital costs to install/replace buildings, grounds and infrastructure to support hydroelectric generation activities, including roads and bridges.</t>
  </si>
  <si>
    <t>2R</t>
  </si>
  <si>
    <t>Instl/Rpl for Fosil Safety&amp;Reg</t>
  </si>
  <si>
    <t>2S</t>
  </si>
  <si>
    <t>Instal/Repl Fosil Gneratng Eqp</t>
  </si>
  <si>
    <t>Ex 5, Ch 5</t>
  </si>
  <si>
    <t>Program expenditures were above imputed adopted values due to: 1) the Humboldt Bay Generating Station annual capital outage program spend, driven by the continued wear and tear of the units, 2) the Humboldt Bay Generating Station UNIC engine control system upgrades, and 3) the Gateway Generating Station Main Steam Stop/Control Valve Replacement following a failure.</t>
  </si>
  <si>
    <t xml:space="preserve">This program's work is ongoing and will continue in PG&amp;E's 2023 GRC period.  The purpose of this program is a continuing effort to support capital costs to install new or replace existing generating equipment or components to support fossil generation activities. As the fossil generating facilities age, the capital replacement costs accelerate.  </t>
  </si>
  <si>
    <t>2T</t>
  </si>
  <si>
    <t>Instl/Repl Fosl BldgGrndInfrst</t>
  </si>
  <si>
    <t>3A</t>
  </si>
  <si>
    <t>Instl/Rpl for AltGen Safty&amp;Reg</t>
  </si>
  <si>
    <t>3B</t>
  </si>
  <si>
    <t>Instal/Repl AltGen GneratngEqp</t>
  </si>
  <si>
    <t>3H</t>
  </si>
  <si>
    <t>Hydroelec Lic &amp; Lic Conditions</t>
  </si>
  <si>
    <t>Program expenses were below imputed adopted values due to two key drivers: (1) a delay in the regulatory process related to FERC operating license renewals for the Drum-Spaulding license, McCloud-Pit license and the Upper North Fork Feather River license. Delays in license renewals create delays in the forecasted start date of the capital work required as part of the new operating license; and (2) rescheduled capital projects originating from the spillway assessment recommendations resulting from the 2017 Oroville spillway incident. The rescheduled projects include McCloud Spillway improvement and Tiger Creek Regulator Spillway Improvement.</t>
  </si>
  <si>
    <t>This program's work is ongoing and will continue in PG&amp;E's 2023 GRC period. Some work has been rescheduled to future GRC periods.  The purpose of this program is a continuing effort to support capital costs assigned to the HLBA.  This MWC includes:  costs for relicensing existing FERC licenses; obtaining major license amendments; surrendering licenses for facilities that are no longer economic; complying with the conditions required by existing and newly issued FERC licenses and major license amendments; and anticipated to be required by pending new FERC licenses for licenses.  This includes costs for all pending licenses as of January 1, 2014, and new licenses applied for after January 1, 2014.  This MWC also includes the costs associated with work required because of the 2017 Oroville spillway incident.</t>
  </si>
  <si>
    <t>Customer and Communications</t>
  </si>
  <si>
    <t>Ex 6, Ch 7</t>
  </si>
  <si>
    <t>This program’s work is ongoing and will continue in PG&amp;E’s 2023 GRC period. The purpose of this program is to provide tools and equipment used by field technicians and meter repair facilities to perform field metering and meter repair activities.</t>
  </si>
  <si>
    <t xml:space="preserve">This program’s work is ongoing and will continue in PG&amp;E’s 2023 GRC period. The purpose of this program is to provide new electric meter purchases for new customer growth, replacement of failed units, and the associated installation labor necessary to perform electric meter installations, exchanges, removals, and retirements.  </t>
  </si>
  <si>
    <t>3M</t>
  </si>
  <si>
    <t>Install/Repl Var Bal Acct</t>
  </si>
  <si>
    <t>NA - Emergent work, not included in 2023 GRC forecast</t>
  </si>
  <si>
    <t>Program expenses exceeded imputed adopted annual costs of $0 due to emergent work which was not included in the 2023 GRC forecast.</t>
  </si>
  <si>
    <t>This program’s work is ongoing and will continue in PG&amp;E’s 2023 GRC period. The purpose of this program is to perform wildfire risk mitigation work that is not otherwise recovered in PG&amp;E’s adopted revenue requirements.</t>
  </si>
  <si>
    <t>Decrease due to fewer gas meters purchased and replaced than planned.</t>
  </si>
  <si>
    <t xml:space="preserve">This program’s work is ongoing and will continue in PG&amp;E’s 2023 GRC period. The purpose of this program is to provide new gas meter purchases for new customer growth, replacement of failed units, and the associated installation labor necessary to perform gas meter installations, exchanges, removals and retirements.  </t>
  </si>
  <si>
    <t>Shared Services</t>
  </si>
  <si>
    <t xml:space="preserve">21 </t>
  </si>
  <si>
    <t>Miscellaneous Capital</t>
  </si>
  <si>
    <t>Ex 7, Ch 1</t>
  </si>
  <si>
    <t>Below threshold variance.</t>
  </si>
  <si>
    <t>Motor Vehicle Safety Incident (MTRSI)</t>
  </si>
  <si>
    <t>In-Cab Cameras (MRTSI-M21)</t>
  </si>
  <si>
    <t>22</t>
  </si>
  <si>
    <t>Maintain Buildings</t>
  </si>
  <si>
    <t>Ex 7, Ch 5</t>
  </si>
  <si>
    <t>Real Estate and Facilities Failure (REFFL)</t>
  </si>
  <si>
    <t>Regional Optimization (REFFL-C001)</t>
  </si>
  <si>
    <t>Facilities Mgmt and Prevent Maint Prgm (REFFL-C004)</t>
  </si>
  <si>
    <t>Renovate / Relocate Facilities Other than SFGO (REFFL-M006)</t>
  </si>
  <si>
    <t>Service Center Optimization (REFFL-C002)</t>
  </si>
  <si>
    <t>Security System Hardening (REFFL-C008)</t>
  </si>
  <si>
    <t>23</t>
  </si>
  <si>
    <t>Implement RealEstate Strategy</t>
  </si>
  <si>
    <t xml:space="preserve">Program expenditures were below imputed regulatory values due to work forecast and adopted across both MWC 22 and MWC 23 but executed in MWC 22 more than in MWC 23.  Other drivers include a credit received in the General Office Sale Memorandum Account (GOSMA) for re-scheduled capital work which was partially offset by ongoing efforts in Service Center Investments, specifically Stockton properties, as well as Regionalization improvements in the Merced Warehouse and Napa Regional center.  </t>
  </si>
  <si>
    <t>This program's work is ongoing and will continue in PG&amp;E's 2023 GRC.  The purpose of this program is to focus on the purchase and acquisition of facilities, associated land, and required infrastructure to operationalize new facilities.  In addition, this program develops and deploys the strategy to optimize the real estate portfolio at the company level.  The majority of these investments are in support of reducing the Real Estate and Facilities Failure risk.</t>
  </si>
  <si>
    <t>Ex 7, Ch 7
Ex 7, Ch 9</t>
  </si>
  <si>
    <t xml:space="preserve">Ex 7, Ch 1
Ex 7, Ch 2
Ex 7, Ch 6
</t>
  </si>
  <si>
    <t>Records and Information Management (RECIM)</t>
  </si>
  <si>
    <t>Unstructured Mitigations (RECIM-M007)</t>
  </si>
  <si>
    <t>Ex 7, Ch 7</t>
  </si>
  <si>
    <t>Cyber Security Incident (CYBER)</t>
  </si>
  <si>
    <t>Identify (CYBER-M001)</t>
  </si>
  <si>
    <t>Ex 7, Ch 9</t>
  </si>
  <si>
    <t>Protect (CYBER-M002)</t>
  </si>
  <si>
    <t>Detect (CYBER-M003)</t>
  </si>
  <si>
    <t>Respond (CYBER-M004)</t>
  </si>
  <si>
    <t>3N</t>
  </si>
  <si>
    <t>Security Install/Replace</t>
  </si>
  <si>
    <t>Physical Attack (PHYSA)</t>
  </si>
  <si>
    <t>Prevent (PHYSA-M001)</t>
  </si>
  <si>
    <t>Detect (PHYSA-M002)</t>
  </si>
  <si>
    <t>IT</t>
  </si>
  <si>
    <t>Ex 7, Ch 8</t>
  </si>
  <si>
    <t xml:space="preserve">Program expenditures were above imputed regulatory values due to enterprise design costs for the Propel program which will upgrade, advance and improve PG&amp;E's SAP system and related processes.  This scope goes beyond a standard technology upgrade and optimzes the way the system is used. Other key drivers of the variance include increased investment in software application upgrades, capital licensing agreements, and data center infrastructure resiliency (ITAFL-M005). </t>
  </si>
  <si>
    <t xml:space="preserve">This program's work is ongoing and will continue in PG&amp;E's 2023 GRC.  The purpose of this program is to address the ongoing development and deployment of software and hardware technology solutions, the majority of the program will focus spend on mitigation investments to improve the IT Asset Failure risk.  </t>
  </si>
  <si>
    <t>IT Asset Failure (ITAFL)</t>
  </si>
  <si>
    <t>Lifecycle Obsolete and Low Health #Assets (ITAFL-M004)</t>
  </si>
  <si>
    <t>Multi-Faceted Mitigations (ITAFL-M005)</t>
  </si>
  <si>
    <t>Human Resources</t>
  </si>
  <si>
    <t>5</t>
  </si>
  <si>
    <t>PG&amp;E Academy</t>
  </si>
  <si>
    <t>Ex 8, Ch 6</t>
  </si>
  <si>
    <t xml:space="preserve">Below variance threshold. </t>
  </si>
  <si>
    <t>Target</t>
  </si>
  <si>
    <t>(a) Consolidated tables do not include footnotes from the 2024 RSAR.</t>
  </si>
  <si>
    <t>(b) Shaded cells reflect areas that were not included in the 2024 RSAR tables because they did not apply for that Functional Area.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</si>
</sst>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0.0_);\(#,##0.0\)"/>
    <numFmt numFmtId="165" formatCode="0.0%"/>
    <numFmt numFmtId="166" formatCode="_(* #,##0.0_);_(* \(#,##0.0\);_(* &quot;-&quot;??_);_(@_)"/>
    <numFmt numFmtId="167" formatCode="_(* #,##0_);_(* \(#,##0\);_(* &quot;-&quot;??_);_(@_)"/>
  </numFmts>
  <fonts count="14">
    <font>
      <sz val="11"/>
      <color theme="1"/>
      <name val="Calibri"/>
      <family val="2"/>
      <scheme val="minor"/>
    </font>
    <font>
      <sz val="11"/>
      <color theme="1"/>
      <name val="Calibri"/>
      <family val="2"/>
      <scheme val="minor"/>
    </font>
    <font>
      <b/>
      <sz val="10"/>
      <color theme="1"/>
      <name val="Arial"/>
      <family val="2"/>
    </font>
    <font>
      <sz val="10"/>
      <color theme="1"/>
      <name val="Arial"/>
      <family val="2"/>
    </font>
    <font>
      <b/>
      <sz val="10"/>
      <color rgb="FFFF0000"/>
      <name val="Arial"/>
      <family val="2"/>
    </font>
    <font>
      <sz val="10"/>
      <color rgb="FFFF0000"/>
      <name val="Arial"/>
      <family val="2"/>
    </font>
    <font>
      <b/>
      <sz val="10"/>
      <color rgb="FF000000"/>
      <name val="Arial"/>
      <family val="2"/>
    </font>
    <font>
      <sz val="10"/>
      <name val="Arial"/>
      <family val="2"/>
    </font>
    <font>
      <vertAlign val="superscript"/>
      <sz val="10"/>
      <color theme="1"/>
      <name val="Arial"/>
      <family val="2"/>
    </font>
    <font>
      <sz val="10"/>
      <color rgb="FF000000"/>
      <name val="Arial"/>
      <family val="2"/>
    </font>
    <font>
      <sz val="11"/>
      <color rgb="FF000000"/>
      <name val="Aptos Narrow"/>
      <family val="2"/>
    </font>
    <font>
      <vertAlign val="superscript"/>
      <sz val="10"/>
      <name val="Arial"/>
      <family val="2"/>
    </font>
    <font>
      <sz val="10"/>
      <color theme="9" tint="-0.499984740745262"/>
      <name val="Arial"/>
      <family val="2"/>
    </font>
    <font>
      <b/>
      <vertAlign val="superscript"/>
      <sz val="10"/>
      <color theme="1"/>
      <name val="Arial"/>
      <family val="2"/>
    </font>
  </fonts>
  <fills count="5">
    <fill>
      <patternFill patternType="none"/>
    </fill>
    <fill>
      <patternFill patternType="gray125"/>
    </fill>
    <fill>
      <patternFill patternType="solid">
        <fgColor rgb="FFFFFF00"/>
        <bgColor indexed="64"/>
      </patternFill>
    </fill>
    <fill>
      <patternFill patternType="solid">
        <fgColor theme="9" tint="0.39997558519241921"/>
        <bgColor indexed="64"/>
      </patternFill>
    </fill>
    <fill>
      <patternFill patternType="solid">
        <fgColor theme="0"/>
        <bgColor indexed="64"/>
      </patternFill>
    </fill>
  </fills>
  <borders count="20">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rgb="FF000000"/>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thin">
        <color rgb="FF000000"/>
      </right>
      <top style="thin">
        <color indexed="64"/>
      </top>
      <bottom/>
      <diagonal/>
    </border>
    <border>
      <left style="thin">
        <color rgb="FF000000"/>
      </left>
      <right style="thin">
        <color rgb="FF000000"/>
      </right>
      <top style="thin">
        <color rgb="FF000000"/>
      </top>
      <bottom/>
      <diagonal/>
    </border>
    <border>
      <left style="thin">
        <color rgb="FF000000"/>
      </left>
      <right style="thin">
        <color indexed="64"/>
      </right>
      <top style="thin">
        <color rgb="FF000000"/>
      </top>
      <bottom/>
      <diagonal/>
    </border>
    <border>
      <left style="thin">
        <color indexed="64"/>
      </left>
      <right style="thin">
        <color rgb="FF000000"/>
      </right>
      <top style="thin">
        <color indexed="64"/>
      </top>
      <bottom style="thin">
        <color indexed="64"/>
      </bottom>
      <diagonal/>
    </border>
    <border>
      <left style="thin">
        <color rgb="FF000000"/>
      </left>
      <right style="thin">
        <color rgb="FF000000"/>
      </right>
      <top style="thin">
        <color indexed="64"/>
      </top>
      <bottom/>
      <diagonal/>
    </border>
    <border>
      <left style="thin">
        <color rgb="FF000000"/>
      </left>
      <right style="thin">
        <color rgb="FF000000"/>
      </right>
      <top/>
      <bottom style="thin">
        <color rgb="FF000000"/>
      </bottom>
      <diagonal/>
    </border>
    <border>
      <left style="thin">
        <color indexed="64"/>
      </left>
      <right style="thin">
        <color indexed="64"/>
      </right>
      <top/>
      <bottom style="thin">
        <color indexed="64"/>
      </bottom>
      <diagonal/>
    </border>
    <border>
      <left/>
      <right/>
      <top style="thin">
        <color rgb="FF4472C4"/>
      </top>
      <bottom style="thin">
        <color rgb="FF4472C4"/>
      </bottom>
      <diagonal/>
    </border>
    <border>
      <left style="thin">
        <color rgb="FF000000"/>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217">
    <xf numFmtId="0" fontId="0" fillId="0" borderId="0" xfId="0"/>
    <xf numFmtId="0" fontId="3" fillId="0" borderId="0" xfId="0" applyFont="1"/>
    <xf numFmtId="0" fontId="4" fillId="0" borderId="0" xfId="0" applyFont="1" applyAlignment="1">
      <alignment horizontal="center" vertical="center" wrapText="1"/>
    </xf>
    <xf numFmtId="0" fontId="4" fillId="0" borderId="1" xfId="0" applyFont="1" applyBorder="1" applyAlignment="1">
      <alignment horizontal="center" vertical="center" wrapText="1"/>
    </xf>
    <xf numFmtId="0" fontId="4" fillId="0" borderId="0" xfId="0" applyFont="1" applyAlignment="1">
      <alignment horizontal="left" wrapText="1"/>
    </xf>
    <xf numFmtId="0" fontId="4" fillId="0" borderId="1" xfId="0" applyFont="1" applyBorder="1" applyAlignment="1">
      <alignment horizontal="left" wrapText="1"/>
    </xf>
    <xf numFmtId="0" fontId="5" fillId="0" borderId="0" xfId="0" applyFont="1"/>
    <xf numFmtId="0" fontId="3" fillId="0" borderId="2" xfId="0" applyFont="1" applyBorder="1"/>
    <xf numFmtId="0" fontId="3" fillId="0" borderId="2" xfId="0" applyFont="1" applyBorder="1" applyAlignment="1">
      <alignment horizontal="center" wrapText="1"/>
    </xf>
    <xf numFmtId="0" fontId="3" fillId="0" borderId="2" xfId="0" applyFont="1" applyBorder="1" applyAlignment="1">
      <alignment horizontal="center"/>
    </xf>
    <xf numFmtId="0" fontId="3" fillId="0" borderId="3" xfId="0" applyFont="1" applyBorder="1" applyAlignment="1">
      <alignment horizontal="center"/>
    </xf>
    <xf numFmtId="0" fontId="3" fillId="0" borderId="4" xfId="0" applyFont="1" applyBorder="1" applyAlignment="1">
      <alignment horizontal="center"/>
    </xf>
    <xf numFmtId="0" fontId="2" fillId="0" borderId="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6" fillId="0" borderId="4" xfId="0" applyFont="1" applyBorder="1" applyAlignment="1">
      <alignment horizontal="center" wrapText="1"/>
    </xf>
    <xf numFmtId="0" fontId="2" fillId="0" borderId="7" xfId="0" applyFont="1" applyBorder="1" applyAlignment="1">
      <alignment horizontal="center" vertical="center" wrapText="1"/>
    </xf>
    <xf numFmtId="0" fontId="6" fillId="0" borderId="8" xfId="0" applyFont="1" applyBorder="1" applyAlignment="1">
      <alignment horizontal="center" wrapText="1"/>
    </xf>
    <xf numFmtId="0" fontId="2" fillId="0" borderId="4" xfId="0" applyFont="1" applyBorder="1" applyAlignment="1">
      <alignment horizontal="center" vertical="center" wrapText="1"/>
    </xf>
    <xf numFmtId="0" fontId="3" fillId="0" borderId="0" xfId="0" applyFont="1" applyAlignment="1">
      <alignment horizontal="center" vertical="center"/>
    </xf>
    <xf numFmtId="49" fontId="3" fillId="0" borderId="2" xfId="0" applyNumberFormat="1" applyFont="1" applyBorder="1" applyAlignment="1">
      <alignment horizontal="center"/>
    </xf>
    <xf numFmtId="0" fontId="3" fillId="0" borderId="5" xfId="0" applyFont="1" applyBorder="1" applyAlignment="1">
      <alignment wrapText="1"/>
    </xf>
    <xf numFmtId="49" fontId="3" fillId="0" borderId="6" xfId="0" applyNumberFormat="1" applyFont="1" applyBorder="1" applyAlignment="1">
      <alignment horizontal="center"/>
    </xf>
    <xf numFmtId="0" fontId="3" fillId="0" borderId="6" xfId="0" applyFont="1" applyBorder="1" applyAlignment="1">
      <alignment horizontal="left" wrapText="1"/>
    </xf>
    <xf numFmtId="49" fontId="3" fillId="0" borderId="6" xfId="0" applyNumberFormat="1" applyFont="1" applyBorder="1" applyAlignment="1">
      <alignment horizontal="center" wrapText="1"/>
    </xf>
    <xf numFmtId="0" fontId="3" fillId="0" borderId="6" xfId="0" applyFont="1" applyBorder="1" applyAlignment="1">
      <alignment horizontal="center"/>
    </xf>
    <xf numFmtId="164" fontId="3" fillId="0" borderId="6" xfId="0" applyNumberFormat="1" applyFont="1" applyBorder="1" applyAlignment="1">
      <alignment horizontal="center"/>
    </xf>
    <xf numFmtId="165" fontId="3" fillId="0" borderId="6" xfId="0" applyNumberFormat="1" applyFont="1" applyBorder="1" applyAlignment="1">
      <alignment horizontal="center"/>
    </xf>
    <xf numFmtId="0" fontId="7" fillId="0" borderId="6" xfId="0" applyFont="1" applyBorder="1" applyAlignment="1">
      <alignment horizontal="center" wrapText="1"/>
    </xf>
    <xf numFmtId="37" fontId="3" fillId="0" borderId="6" xfId="0" applyNumberFormat="1" applyFont="1" applyBorder="1" applyAlignment="1">
      <alignment horizontal="center"/>
    </xf>
    <xf numFmtId="37" fontId="7" fillId="0" borderId="2" xfId="0" applyNumberFormat="1" applyFont="1" applyBorder="1" applyAlignment="1">
      <alignment horizontal="center"/>
    </xf>
    <xf numFmtId="165" fontId="7" fillId="0" borderId="2" xfId="0" applyNumberFormat="1" applyFont="1" applyBorder="1" applyAlignment="1">
      <alignment horizontal="center"/>
    </xf>
    <xf numFmtId="0" fontId="7" fillId="0" borderId="2" xfId="0" applyFont="1" applyBorder="1" applyAlignment="1">
      <alignment horizontal="center" wrapText="1"/>
    </xf>
    <xf numFmtId="0" fontId="3" fillId="0" borderId="2" xfId="0" applyFont="1" applyBorder="1" applyAlignment="1" applyProtection="1">
      <alignment horizontal="left" wrapText="1"/>
      <protection locked="0"/>
    </xf>
    <xf numFmtId="0" fontId="3" fillId="0" borderId="2" xfId="0" applyFont="1" applyBorder="1" applyAlignment="1" applyProtection="1">
      <alignment horizontal="center" wrapText="1"/>
      <protection locked="0"/>
    </xf>
    <xf numFmtId="0" fontId="7" fillId="0" borderId="2" xfId="0" applyFont="1" applyBorder="1" applyAlignment="1">
      <alignment wrapText="1"/>
    </xf>
    <xf numFmtId="0" fontId="3" fillId="0" borderId="5" xfId="0" applyFont="1" applyBorder="1" applyAlignment="1">
      <alignment horizontal="left" vertical="center" wrapText="1"/>
    </xf>
    <xf numFmtId="0" fontId="3" fillId="0" borderId="4" xfId="0" applyFont="1" applyBorder="1" applyAlignment="1">
      <alignment horizontal="center" wrapText="1"/>
    </xf>
    <xf numFmtId="0" fontId="3" fillId="0" borderId="4" xfId="0" applyFont="1" applyBorder="1" applyAlignment="1">
      <alignment wrapText="1"/>
    </xf>
    <xf numFmtId="49" fontId="3" fillId="0" borderId="4" xfId="0" applyNumberFormat="1" applyFont="1" applyBorder="1" applyAlignment="1">
      <alignment horizontal="center"/>
    </xf>
    <xf numFmtId="0" fontId="3" fillId="0" borderId="9" xfId="0" applyFont="1" applyBorder="1" applyAlignment="1">
      <alignment wrapText="1"/>
    </xf>
    <xf numFmtId="49" fontId="3" fillId="0" borderId="10" xfId="0" applyNumberFormat="1" applyFont="1" applyBorder="1" applyAlignment="1">
      <alignment horizontal="center"/>
    </xf>
    <xf numFmtId="0" fontId="3" fillId="0" borderId="10" xfId="0" applyFont="1" applyBorder="1" applyAlignment="1">
      <alignment wrapText="1"/>
    </xf>
    <xf numFmtId="49" fontId="3" fillId="0" borderId="10" xfId="0" applyNumberFormat="1" applyFont="1" applyBorder="1" applyAlignment="1">
      <alignment wrapText="1"/>
    </xf>
    <xf numFmtId="0" fontId="3" fillId="0" borderId="10" xfId="0" applyFont="1" applyBorder="1" applyAlignment="1">
      <alignment horizontal="center"/>
    </xf>
    <xf numFmtId="0" fontId="7" fillId="0" borderId="10" xfId="0" applyFont="1" applyBorder="1" applyAlignment="1">
      <alignment horizontal="center"/>
    </xf>
    <xf numFmtId="164" fontId="7" fillId="0" borderId="10" xfId="0" applyNumberFormat="1" applyFont="1" applyBorder="1" applyAlignment="1">
      <alignment horizontal="center"/>
    </xf>
    <xf numFmtId="164" fontId="7" fillId="0" borderId="6" xfId="0" applyNumberFormat="1" applyFont="1" applyBorder="1" applyAlignment="1">
      <alignment horizontal="center"/>
    </xf>
    <xf numFmtId="165" fontId="7" fillId="0" borderId="6" xfId="0" applyNumberFormat="1" applyFont="1" applyBorder="1" applyAlignment="1">
      <alignment horizontal="center"/>
    </xf>
    <xf numFmtId="0" fontId="7" fillId="0" borderId="10" xfId="0" applyFont="1" applyBorder="1" applyAlignment="1">
      <alignment horizontal="center" wrapText="1"/>
    </xf>
    <xf numFmtId="0" fontId="7" fillId="0" borderId="10" xfId="0" applyFont="1" applyBorder="1" applyAlignment="1">
      <alignment wrapText="1"/>
    </xf>
    <xf numFmtId="37" fontId="3" fillId="0" borderId="10" xfId="0" applyNumberFormat="1" applyFont="1" applyBorder="1" applyAlignment="1">
      <alignment horizontal="center"/>
    </xf>
    <xf numFmtId="37" fontId="3" fillId="0" borderId="11" xfId="0" applyNumberFormat="1" applyFont="1" applyBorder="1" applyAlignment="1">
      <alignment horizontal="center"/>
    </xf>
    <xf numFmtId="37" fontId="7" fillId="0" borderId="4" xfId="0" applyNumberFormat="1" applyFont="1" applyBorder="1" applyAlignment="1">
      <alignment horizontal="center"/>
    </xf>
    <xf numFmtId="165" fontId="7" fillId="0" borderId="4" xfId="0" applyNumberFormat="1" applyFont="1" applyBorder="1" applyAlignment="1">
      <alignment horizontal="center"/>
    </xf>
    <xf numFmtId="0" fontId="7" fillId="0" borderId="4" xfId="0" applyFont="1" applyBorder="1" applyAlignment="1">
      <alignment horizontal="center" wrapText="1"/>
    </xf>
    <xf numFmtId="0" fontId="7" fillId="0" borderId="4" xfId="0" applyFont="1" applyBorder="1" applyAlignment="1">
      <alignment wrapText="1"/>
    </xf>
    <xf numFmtId="0" fontId="3" fillId="0" borderId="4" xfId="0" applyFont="1" applyBorder="1" applyAlignment="1" applyProtection="1">
      <alignment wrapText="1"/>
      <protection locked="0"/>
    </xf>
    <xf numFmtId="0" fontId="3" fillId="0" borderId="4" xfId="0" applyFont="1" applyBorder="1" applyAlignment="1">
      <alignment horizontal="center" vertical="center"/>
    </xf>
    <xf numFmtId="37" fontId="7" fillId="0" borderId="6" xfId="0" applyNumberFormat="1" applyFont="1" applyBorder="1" applyAlignment="1">
      <alignment horizontal="center"/>
    </xf>
    <xf numFmtId="0" fontId="7" fillId="0" borderId="5" xfId="0" applyFont="1" applyBorder="1" applyAlignment="1">
      <alignment horizontal="center" wrapText="1"/>
    </xf>
    <xf numFmtId="0" fontId="3" fillId="0" borderId="12" xfId="0" applyFont="1" applyBorder="1" applyAlignment="1">
      <alignment wrapText="1"/>
    </xf>
    <xf numFmtId="0" fontId="3" fillId="0" borderId="6" xfId="0" applyFont="1" applyBorder="1" applyAlignment="1">
      <alignment wrapText="1"/>
    </xf>
    <xf numFmtId="0" fontId="3" fillId="0" borderId="0" xfId="0" applyFont="1" applyAlignment="1" applyProtection="1">
      <alignment horizontal="left" wrapText="1"/>
      <protection locked="0"/>
    </xf>
    <xf numFmtId="0" fontId="3" fillId="0" borderId="4" xfId="0" applyFont="1" applyBorder="1"/>
    <xf numFmtId="0" fontId="3" fillId="0" borderId="9" xfId="0" applyFont="1" applyBorder="1" applyAlignment="1">
      <alignment horizontal="left" wrapText="1"/>
    </xf>
    <xf numFmtId="49" fontId="3" fillId="0" borderId="10" xfId="0" applyNumberFormat="1" applyFont="1" applyBorder="1" applyAlignment="1">
      <alignment horizontal="center" wrapText="1"/>
    </xf>
    <xf numFmtId="164" fontId="3" fillId="0" borderId="10" xfId="0" applyNumberFormat="1" applyFont="1" applyBorder="1" applyAlignment="1">
      <alignment horizontal="center"/>
    </xf>
    <xf numFmtId="165" fontId="3" fillId="0" borderId="10" xfId="0" applyNumberFormat="1" applyFont="1" applyBorder="1" applyAlignment="1">
      <alignment horizontal="center"/>
    </xf>
    <xf numFmtId="37" fontId="7" fillId="0" borderId="6" xfId="0" applyNumberFormat="1" applyFont="1" applyBorder="1" applyAlignment="1">
      <alignment horizontal="left" vertical="center" wrapText="1"/>
    </xf>
    <xf numFmtId="37" fontId="3" fillId="0" borderId="13" xfId="0" applyNumberFormat="1" applyFont="1" applyBorder="1" applyAlignment="1">
      <alignment horizontal="center"/>
    </xf>
    <xf numFmtId="37" fontId="3" fillId="0" borderId="10" xfId="0" applyNumberFormat="1" applyFont="1" applyBorder="1" applyAlignment="1">
      <alignment horizontal="left"/>
    </xf>
    <xf numFmtId="37" fontId="3" fillId="0" borderId="10" xfId="0" applyNumberFormat="1" applyFont="1" applyBorder="1"/>
    <xf numFmtId="0" fontId="3" fillId="0" borderId="0" xfId="0" applyFont="1" applyAlignment="1">
      <alignment horizontal="center" wrapText="1"/>
    </xf>
    <xf numFmtId="0" fontId="3" fillId="0" borderId="0" xfId="0" applyFont="1" applyAlignment="1">
      <alignment horizontal="left" wrapText="1"/>
    </xf>
    <xf numFmtId="0" fontId="3" fillId="0" borderId="0" xfId="0" applyFont="1" applyAlignment="1">
      <alignment horizontal="left"/>
    </xf>
    <xf numFmtId="0" fontId="3" fillId="0" borderId="0" xfId="0" applyFont="1" applyAlignment="1">
      <alignment wrapText="1"/>
    </xf>
    <xf numFmtId="0" fontId="3" fillId="0" borderId="0" xfId="0" applyFont="1" applyAlignment="1">
      <alignment horizontal="center"/>
    </xf>
    <xf numFmtId="0" fontId="3" fillId="0" borderId="0" xfId="0" applyFont="1" applyProtection="1">
      <protection locked="0"/>
    </xf>
    <xf numFmtId="0" fontId="7" fillId="0" borderId="2" xfId="0" applyFont="1" applyBorder="1" applyAlignment="1">
      <alignment horizontal="center"/>
    </xf>
    <xf numFmtId="0" fontId="7" fillId="0" borderId="2" xfId="0" applyFont="1" applyBorder="1" applyAlignment="1">
      <alignment horizontal="left" wrapText="1"/>
    </xf>
    <xf numFmtId="49" fontId="7" fillId="0" borderId="2" xfId="0" applyNumberFormat="1" applyFont="1" applyBorder="1" applyAlignment="1">
      <alignment horizontal="center"/>
    </xf>
    <xf numFmtId="49" fontId="7" fillId="0" borderId="2" xfId="0" applyNumberFormat="1" applyFont="1" applyBorder="1" applyAlignment="1">
      <alignment horizontal="left" wrapText="1"/>
    </xf>
    <xf numFmtId="164" fontId="7" fillId="0" borderId="2" xfId="0" applyNumberFormat="1" applyFont="1" applyBorder="1" applyAlignment="1">
      <alignment horizontal="center"/>
    </xf>
    <xf numFmtId="0" fontId="7" fillId="3" borderId="2" xfId="0" applyFont="1" applyFill="1" applyBorder="1" applyAlignment="1">
      <alignment horizontal="center" wrapText="1"/>
    </xf>
    <xf numFmtId="37" fontId="3" fillId="0" borderId="2" xfId="0" applyNumberFormat="1" applyFont="1" applyBorder="1" applyAlignment="1">
      <alignment horizontal="center"/>
    </xf>
    <xf numFmtId="9" fontId="7" fillId="0" borderId="2" xfId="2" applyFont="1" applyFill="1" applyBorder="1" applyAlignment="1" applyProtection="1">
      <alignment horizontal="center"/>
    </xf>
    <xf numFmtId="0" fontId="7" fillId="0" borderId="2" xfId="0" applyFont="1" applyBorder="1" applyAlignment="1" applyProtection="1">
      <alignment horizontal="left" wrapText="1"/>
      <protection locked="0"/>
    </xf>
    <xf numFmtId="0" fontId="9" fillId="0" borderId="14" xfId="0" applyFont="1" applyBorder="1"/>
    <xf numFmtId="0" fontId="7" fillId="0" borderId="15" xfId="0" applyFont="1" applyBorder="1" applyAlignment="1" applyProtection="1">
      <alignment horizontal="center" wrapText="1"/>
      <protection locked="0"/>
    </xf>
    <xf numFmtId="0" fontId="7" fillId="0" borderId="2" xfId="0" applyFont="1" applyBorder="1" applyAlignment="1" applyProtection="1">
      <alignment horizontal="center" wrapText="1"/>
      <protection locked="0"/>
    </xf>
    <xf numFmtId="0" fontId="7" fillId="0" borderId="0" xfId="0" applyFont="1" applyAlignment="1" applyProtection="1">
      <alignment wrapText="1"/>
      <protection locked="0"/>
    </xf>
    <xf numFmtId="0" fontId="0" fillId="4" borderId="0" xfId="0" applyFill="1"/>
    <xf numFmtId="0" fontId="9" fillId="0" borderId="6" xfId="0" applyFont="1" applyBorder="1" applyAlignment="1">
      <alignment horizontal="center"/>
    </xf>
    <xf numFmtId="0" fontId="10" fillId="0" borderId="2" xfId="0" applyFont="1" applyBorder="1" applyAlignment="1">
      <alignment horizontal="center" vertical="center"/>
    </xf>
    <xf numFmtId="0" fontId="7" fillId="0" borderId="0" xfId="0" applyFont="1" applyAlignment="1" applyProtection="1">
      <alignment horizontal="left" wrapText="1"/>
      <protection locked="0"/>
    </xf>
    <xf numFmtId="0" fontId="7" fillId="0" borderId="4" xfId="0" applyFont="1" applyBorder="1" applyAlignment="1">
      <alignment horizontal="center"/>
    </xf>
    <xf numFmtId="49" fontId="7" fillId="0" borderId="4" xfId="0" applyNumberFormat="1" applyFont="1" applyBorder="1" applyAlignment="1">
      <alignment horizontal="center"/>
    </xf>
    <xf numFmtId="49" fontId="7" fillId="0" borderId="4" xfId="0" applyNumberFormat="1" applyFont="1" applyBorder="1" applyAlignment="1">
      <alignment wrapText="1"/>
    </xf>
    <xf numFmtId="164" fontId="7" fillId="0" borderId="4" xfId="0" applyNumberFormat="1" applyFont="1" applyBorder="1" applyAlignment="1">
      <alignment horizontal="center"/>
    </xf>
    <xf numFmtId="0" fontId="7" fillId="3" borderId="4" xfId="0" applyFont="1" applyFill="1" applyBorder="1" applyAlignment="1">
      <alignment horizontal="center" wrapText="1"/>
    </xf>
    <xf numFmtId="37" fontId="3" fillId="0" borderId="4" xfId="0" applyNumberFormat="1" applyFont="1" applyBorder="1" applyAlignment="1">
      <alignment horizontal="center"/>
    </xf>
    <xf numFmtId="9" fontId="7" fillId="0" borderId="4" xfId="2" applyFont="1" applyFill="1" applyBorder="1" applyAlignment="1" applyProtection="1">
      <alignment horizontal="center"/>
    </xf>
    <xf numFmtId="0" fontId="7" fillId="0" borderId="4" xfId="0" applyFont="1" applyBorder="1" applyAlignment="1" applyProtection="1">
      <alignment horizontal="center" wrapText="1"/>
      <protection locked="0"/>
    </xf>
    <xf numFmtId="0" fontId="7" fillId="0" borderId="2" xfId="0" applyFont="1" applyBorder="1" applyAlignment="1" applyProtection="1">
      <alignment wrapText="1"/>
      <protection locked="0"/>
    </xf>
    <xf numFmtId="0" fontId="9" fillId="0" borderId="7" xfId="0" applyFont="1" applyBorder="1" applyAlignment="1">
      <alignment horizontal="center"/>
    </xf>
    <xf numFmtId="0" fontId="7" fillId="0" borderId="4" xfId="0" applyFont="1" applyBorder="1" applyAlignment="1" applyProtection="1">
      <alignment wrapText="1"/>
      <protection locked="0"/>
    </xf>
    <xf numFmtId="0" fontId="10" fillId="0" borderId="4" xfId="0" applyFont="1" applyBorder="1" applyAlignment="1">
      <alignment horizontal="center" vertical="center"/>
    </xf>
    <xf numFmtId="0" fontId="10" fillId="0" borderId="4" xfId="0" applyFont="1" applyBorder="1" applyAlignment="1">
      <alignment vertical="center"/>
    </xf>
    <xf numFmtId="0" fontId="9" fillId="0" borderId="4" xfId="0" applyFont="1" applyBorder="1" applyAlignment="1">
      <alignment horizontal="center"/>
    </xf>
    <xf numFmtId="0" fontId="9" fillId="0" borderId="4" xfId="0" applyFont="1" applyBorder="1" applyAlignment="1">
      <alignment horizontal="center" vertical="center"/>
    </xf>
    <xf numFmtId="0" fontId="3" fillId="0" borderId="2" xfId="0" applyFont="1" applyBorder="1" applyAlignment="1">
      <alignment vertical="center" wrapText="1"/>
    </xf>
    <xf numFmtId="0" fontId="3" fillId="0" borderId="4" xfId="0" applyFont="1" applyBorder="1" applyAlignment="1" applyProtection="1">
      <alignment vertical="center" wrapText="1"/>
      <protection locked="0"/>
    </xf>
    <xf numFmtId="165" fontId="7" fillId="0" borderId="0" xfId="0" applyNumberFormat="1" applyFont="1"/>
    <xf numFmtId="0" fontId="9" fillId="0" borderId="4" xfId="0" applyFont="1" applyBorder="1" applyAlignment="1">
      <alignment vertical="center"/>
    </xf>
    <xf numFmtId="0" fontId="9" fillId="0" borderId="6" xfId="0" applyFont="1" applyBorder="1"/>
    <xf numFmtId="164" fontId="7" fillId="0" borderId="4" xfId="0" applyNumberFormat="1" applyFont="1" applyBorder="1"/>
    <xf numFmtId="0" fontId="7" fillId="0" borderId="4" xfId="0" applyFont="1" applyBorder="1" applyAlignment="1" applyProtection="1">
      <alignment horizontal="left" wrapText="1"/>
      <protection locked="0"/>
    </xf>
    <xf numFmtId="0" fontId="0" fillId="0" borderId="0" xfId="0" applyAlignment="1">
      <alignment horizontal="center" vertical="center" wrapText="1"/>
    </xf>
    <xf numFmtId="0" fontId="0" fillId="0" borderId="12" xfId="0" applyBorder="1" applyAlignment="1">
      <alignment horizontal="center" vertical="center" wrapText="1"/>
    </xf>
    <xf numFmtId="0" fontId="0" fillId="0" borderId="2" xfId="0" applyBorder="1" applyAlignment="1" applyProtection="1">
      <alignment horizontal="center" vertical="center"/>
      <protection locked="0"/>
    </xf>
    <xf numFmtId="0" fontId="0" fillId="0" borderId="2" xfId="0" applyBorder="1" applyAlignment="1" applyProtection="1">
      <alignment horizontal="center" vertical="center" wrapText="1"/>
      <protection locked="0"/>
    </xf>
    <xf numFmtId="0" fontId="0" fillId="0" borderId="2" xfId="0" applyBorder="1" applyAlignment="1">
      <alignment horizontal="center" vertical="center"/>
    </xf>
    <xf numFmtId="0" fontId="9" fillId="0" borderId="0" xfId="0" applyFont="1" applyAlignment="1">
      <alignment wrapText="1"/>
    </xf>
    <xf numFmtId="0" fontId="9" fillId="0" borderId="2" xfId="0" applyFont="1" applyBorder="1" applyAlignment="1">
      <alignment wrapText="1"/>
    </xf>
    <xf numFmtId="0" fontId="7" fillId="0" borderId="0" xfId="0" applyFont="1" applyAlignment="1">
      <alignment wrapText="1"/>
    </xf>
    <xf numFmtId="0" fontId="0" fillId="0" borderId="16" xfId="0" applyBorder="1" applyAlignment="1">
      <alignment horizontal="center" vertical="center"/>
    </xf>
    <xf numFmtId="0" fontId="7" fillId="0" borderId="9" xfId="0" applyFont="1" applyBorder="1" applyAlignment="1" applyProtection="1">
      <alignment horizontal="center" wrapText="1"/>
      <protection locked="0"/>
    </xf>
    <xf numFmtId="0" fontId="9" fillId="0" borderId="17" xfId="0" applyFont="1" applyBorder="1" applyAlignment="1">
      <alignment horizontal="center"/>
    </xf>
    <xf numFmtId="0" fontId="7" fillId="0" borderId="18" xfId="0" applyFont="1" applyBorder="1" applyAlignment="1" applyProtection="1">
      <alignment horizontal="center" wrapText="1"/>
      <protection locked="0"/>
    </xf>
    <xf numFmtId="0" fontId="9" fillId="0" borderId="2" xfId="0" applyFont="1" applyBorder="1" applyAlignment="1">
      <alignment horizontal="center"/>
    </xf>
    <xf numFmtId="49" fontId="7" fillId="0" borderId="2" xfId="0" applyNumberFormat="1" applyFont="1" applyBorder="1" applyAlignment="1">
      <alignment wrapText="1"/>
    </xf>
    <xf numFmtId="164" fontId="7" fillId="0" borderId="2" xfId="0" applyNumberFormat="1" applyFont="1" applyBorder="1"/>
    <xf numFmtId="0" fontId="9" fillId="0" borderId="2" xfId="0" applyFont="1" applyBorder="1" applyAlignment="1">
      <alignment vertical="center"/>
    </xf>
    <xf numFmtId="0" fontId="10" fillId="0" borderId="2" xfId="0" applyFont="1" applyBorder="1" applyAlignment="1">
      <alignment horizontal="center"/>
    </xf>
    <xf numFmtId="0" fontId="7" fillId="0" borderId="15" xfId="0" applyFont="1" applyBorder="1" applyAlignment="1">
      <alignment horizontal="center" wrapText="1"/>
    </xf>
    <xf numFmtId="0" fontId="7" fillId="0" borderId="15" xfId="0" applyFont="1" applyBorder="1" applyAlignment="1" applyProtection="1">
      <alignment horizontal="left" wrapText="1"/>
      <protection locked="0"/>
    </xf>
    <xf numFmtId="0" fontId="9" fillId="0" borderId="14" xfId="0" applyFont="1" applyBorder="1" applyAlignment="1">
      <alignment horizontal="center"/>
    </xf>
    <xf numFmtId="0" fontId="3" fillId="0" borderId="2" xfId="0" applyFont="1" applyBorder="1" applyAlignment="1">
      <alignment wrapText="1"/>
    </xf>
    <xf numFmtId="0" fontId="3" fillId="0" borderId="2" xfId="0" applyFont="1" applyBorder="1" applyAlignment="1">
      <alignment horizontal="left" wrapText="1"/>
    </xf>
    <xf numFmtId="49" fontId="3" fillId="0" borderId="2" xfId="0" applyNumberFormat="1" applyFont="1" applyBorder="1" applyAlignment="1">
      <alignment wrapText="1"/>
    </xf>
    <xf numFmtId="166" fontId="3" fillId="0" borderId="2" xfId="1" applyNumberFormat="1" applyFont="1" applyFill="1" applyBorder="1" applyAlignment="1">
      <alignment horizontal="center"/>
    </xf>
    <xf numFmtId="166" fontId="7" fillId="0" borderId="2" xfId="1" applyNumberFormat="1" applyFont="1" applyFill="1" applyBorder="1" applyAlignment="1">
      <alignment horizontal="center"/>
    </xf>
    <xf numFmtId="166" fontId="3" fillId="0" borderId="15" xfId="1" applyNumberFormat="1" applyFont="1" applyFill="1" applyBorder="1" applyAlignment="1">
      <alignment horizontal="center"/>
    </xf>
    <xf numFmtId="166" fontId="3" fillId="0" borderId="2" xfId="0" applyNumberFormat="1" applyFont="1" applyBorder="1" applyAlignment="1">
      <alignment horizontal="center"/>
    </xf>
    <xf numFmtId="165" fontId="3" fillId="0" borderId="2" xfId="2" applyNumberFormat="1" applyFont="1" applyFill="1" applyBorder="1" applyAlignment="1">
      <alignment horizontal="center"/>
    </xf>
    <xf numFmtId="167" fontId="3" fillId="0" borderId="2" xfId="1" applyNumberFormat="1" applyFont="1" applyBorder="1" applyAlignment="1">
      <alignment horizontal="right"/>
    </xf>
    <xf numFmtId="167" fontId="3" fillId="0" borderId="2" xfId="0" applyNumberFormat="1" applyFont="1" applyBorder="1" applyAlignment="1">
      <alignment horizontal="right"/>
    </xf>
    <xf numFmtId="9" fontId="3" fillId="0" borderId="2" xfId="2" applyFont="1" applyBorder="1" applyAlignment="1">
      <alignment horizontal="center"/>
    </xf>
    <xf numFmtId="167" fontId="3" fillId="0" borderId="2" xfId="1" applyNumberFormat="1" applyFont="1" applyFill="1" applyBorder="1" applyAlignment="1">
      <alignment horizontal="right"/>
    </xf>
    <xf numFmtId="167" fontId="7" fillId="0" borderId="2" xfId="1" applyNumberFormat="1" applyFont="1" applyBorder="1" applyAlignment="1">
      <alignment horizontal="right"/>
    </xf>
    <xf numFmtId="167" fontId="7" fillId="0" borderId="2" xfId="0" applyNumberFormat="1" applyFont="1" applyBorder="1" applyAlignment="1">
      <alignment horizontal="right"/>
    </xf>
    <xf numFmtId="9" fontId="7" fillId="0" borderId="2" xfId="2" applyFont="1" applyBorder="1" applyAlignment="1">
      <alignment horizontal="center"/>
    </xf>
    <xf numFmtId="9" fontId="3" fillId="0" borderId="2" xfId="2" applyFont="1" applyBorder="1" applyAlignment="1">
      <alignment horizontal="left" wrapText="1"/>
    </xf>
    <xf numFmtId="9" fontId="3" fillId="0" borderId="2" xfId="2" applyFont="1" applyBorder="1" applyAlignment="1">
      <alignment horizontal="left"/>
    </xf>
    <xf numFmtId="166" fontId="3" fillId="0" borderId="2" xfId="1" applyNumberFormat="1" applyFont="1" applyBorder="1" applyAlignment="1">
      <alignment horizontal="center"/>
    </xf>
    <xf numFmtId="0" fontId="3" fillId="0" borderId="2" xfId="0" applyFont="1" applyBorder="1" applyAlignment="1">
      <alignment horizontal="left"/>
    </xf>
    <xf numFmtId="166" fontId="3" fillId="0" borderId="0" xfId="1" applyNumberFormat="1" applyFont="1" applyFill="1" applyAlignment="1">
      <alignment horizontal="center"/>
    </xf>
    <xf numFmtId="0" fontId="3" fillId="2" borderId="2" xfId="0" applyFont="1" applyFill="1" applyBorder="1" applyAlignment="1">
      <alignment horizontal="center"/>
    </xf>
    <xf numFmtId="0" fontId="3" fillId="4" borderId="2" xfId="0" applyFont="1" applyFill="1" applyBorder="1" applyAlignment="1">
      <alignment wrapText="1"/>
    </xf>
    <xf numFmtId="166" fontId="7" fillId="0" borderId="2" xfId="0" applyNumberFormat="1" applyFont="1" applyBorder="1" applyAlignment="1">
      <alignment horizontal="center"/>
    </xf>
    <xf numFmtId="165" fontId="7" fillId="0" borderId="2" xfId="2" applyNumberFormat="1" applyFont="1" applyFill="1" applyBorder="1" applyAlignment="1">
      <alignment horizontal="center"/>
    </xf>
    <xf numFmtId="49" fontId="3" fillId="0" borderId="19" xfId="0" applyNumberFormat="1" applyFont="1" applyBorder="1" applyAlignment="1">
      <alignment wrapText="1"/>
    </xf>
    <xf numFmtId="167" fontId="12" fillId="0" borderId="2" xfId="1" applyNumberFormat="1" applyFont="1" applyBorder="1" applyAlignment="1">
      <alignment horizontal="right"/>
    </xf>
    <xf numFmtId="9" fontId="3" fillId="0" borderId="2" xfId="2" quotePrefix="1" applyFont="1" applyFill="1" applyBorder="1" applyAlignment="1">
      <alignment horizontal="center" wrapText="1"/>
    </xf>
    <xf numFmtId="9" fontId="3" fillId="0" borderId="2" xfId="2" applyFont="1" applyFill="1" applyBorder="1" applyAlignment="1">
      <alignment horizontal="center"/>
    </xf>
    <xf numFmtId="166" fontId="7" fillId="0" borderId="2" xfId="1" applyNumberFormat="1" applyFont="1" applyBorder="1" applyAlignment="1">
      <alignment horizontal="center"/>
    </xf>
    <xf numFmtId="0" fontId="7" fillId="0" borderId="0" xfId="0" applyFont="1" applyAlignment="1">
      <alignment horizontal="center"/>
    </xf>
    <xf numFmtId="0" fontId="3" fillId="4" borderId="2" xfId="0" applyFont="1" applyFill="1" applyBorder="1"/>
    <xf numFmtId="0" fontId="3" fillId="4" borderId="2" xfId="0" applyFont="1" applyFill="1" applyBorder="1" applyAlignment="1">
      <alignment horizontal="center"/>
    </xf>
    <xf numFmtId="166" fontId="3" fillId="4" borderId="2" xfId="1" applyNumberFormat="1" applyFont="1" applyFill="1" applyBorder="1" applyAlignment="1">
      <alignment horizontal="center"/>
    </xf>
    <xf numFmtId="166" fontId="7" fillId="4" borderId="2" xfId="1" applyNumberFormat="1" applyFont="1" applyFill="1" applyBorder="1" applyAlignment="1">
      <alignment horizontal="center"/>
    </xf>
    <xf numFmtId="167" fontId="3" fillId="4" borderId="2" xfId="1" applyNumberFormat="1" applyFont="1" applyFill="1" applyBorder="1" applyAlignment="1">
      <alignment horizontal="right"/>
    </xf>
    <xf numFmtId="0" fontId="3" fillId="4" borderId="2" xfId="0" applyFont="1" applyFill="1" applyBorder="1" applyAlignment="1">
      <alignment horizontal="left" wrapText="1"/>
    </xf>
    <xf numFmtId="0" fontId="3" fillId="4" borderId="0" xfId="0" applyFont="1" applyFill="1"/>
    <xf numFmtId="166" fontId="3" fillId="4" borderId="2" xfId="0" applyNumberFormat="1" applyFont="1" applyFill="1" applyBorder="1" applyAlignment="1">
      <alignment horizontal="center"/>
    </xf>
    <xf numFmtId="165" fontId="3" fillId="4" borderId="2" xfId="2" applyNumberFormat="1" applyFont="1" applyFill="1" applyBorder="1" applyAlignment="1">
      <alignment horizontal="center"/>
    </xf>
    <xf numFmtId="167" fontId="3" fillId="4" borderId="2" xfId="0" applyNumberFormat="1" applyFont="1" applyFill="1" applyBorder="1" applyAlignment="1">
      <alignment horizontal="right"/>
    </xf>
    <xf numFmtId="9" fontId="3" fillId="4" borderId="2" xfId="2" applyFont="1" applyFill="1" applyBorder="1" applyAlignment="1">
      <alignment horizontal="center"/>
    </xf>
    <xf numFmtId="0" fontId="7" fillId="4" borderId="2" xfId="0" applyFont="1" applyFill="1" applyBorder="1" applyAlignment="1">
      <alignment horizontal="center"/>
    </xf>
    <xf numFmtId="0" fontId="7" fillId="4" borderId="2" xfId="0" applyFont="1" applyFill="1" applyBorder="1" applyAlignment="1">
      <alignment horizontal="center" wrapText="1"/>
    </xf>
    <xf numFmtId="0" fontId="3" fillId="0" borderId="2" xfId="0" applyFont="1" applyBorder="1" applyAlignment="1">
      <alignment horizontal="left" vertical="center" wrapText="1"/>
    </xf>
    <xf numFmtId="167" fontId="3" fillId="0" borderId="2" xfId="1" applyNumberFormat="1" applyFont="1" applyBorder="1" applyAlignment="1">
      <alignment horizontal="left" wrapText="1"/>
    </xf>
    <xf numFmtId="0" fontId="9" fillId="0" borderId="4" xfId="0" applyFont="1" applyBorder="1"/>
    <xf numFmtId="0" fontId="9" fillId="0" borderId="2" xfId="0" applyFont="1" applyBorder="1"/>
    <xf numFmtId="166" fontId="3" fillId="0" borderId="4" xfId="1" applyNumberFormat="1" applyFont="1" applyFill="1" applyBorder="1" applyAlignment="1">
      <alignment horizontal="center"/>
    </xf>
    <xf numFmtId="0" fontId="3" fillId="0" borderId="2" xfId="0" applyFont="1" applyBorder="1" applyAlignment="1">
      <alignment vertical="top" wrapText="1"/>
    </xf>
    <xf numFmtId="0" fontId="3" fillId="0" borderId="2" xfId="0" applyFont="1" applyBorder="1" applyAlignment="1">
      <alignment horizontal="left" vertical="top" wrapText="1"/>
    </xf>
    <xf numFmtId="0" fontId="7" fillId="4" borderId="2" xfId="0" applyFont="1" applyFill="1" applyBorder="1" applyAlignment="1">
      <alignment horizontal="center" vertical="top" wrapText="1"/>
    </xf>
    <xf numFmtId="0" fontId="3" fillId="0" borderId="2" xfId="0" applyFont="1" applyBorder="1" applyAlignment="1">
      <alignment horizontal="center" vertical="top" wrapText="1"/>
    </xf>
    <xf numFmtId="0" fontId="0" fillId="0" borderId="0" xfId="0" applyAlignment="1">
      <alignment vertical="top"/>
    </xf>
    <xf numFmtId="0" fontId="9" fillId="4" borderId="2" xfId="0" applyFont="1" applyFill="1" applyBorder="1" applyAlignment="1">
      <alignment wrapText="1"/>
    </xf>
    <xf numFmtId="0" fontId="3" fillId="4" borderId="5" xfId="0" applyFont="1" applyFill="1" applyBorder="1" applyAlignment="1">
      <alignment horizontal="center" wrapText="1"/>
    </xf>
    <xf numFmtId="0" fontId="3" fillId="4" borderId="2" xfId="0" applyFont="1" applyFill="1" applyBorder="1" applyAlignment="1">
      <alignment horizontal="center" wrapText="1"/>
    </xf>
    <xf numFmtId="165" fontId="3" fillId="0" borderId="2" xfId="0" applyNumberFormat="1" applyFont="1" applyBorder="1" applyAlignment="1">
      <alignment horizontal="center"/>
    </xf>
    <xf numFmtId="164" fontId="3" fillId="0" borderId="2" xfId="0" applyNumberFormat="1" applyFont="1" applyBorder="1" applyAlignment="1">
      <alignment horizontal="center"/>
    </xf>
    <xf numFmtId="0" fontId="3" fillId="0" borderId="5" xfId="0" applyFont="1" applyBorder="1" applyAlignment="1">
      <alignment horizontal="center"/>
    </xf>
    <xf numFmtId="49" fontId="3" fillId="0" borderId="2" xfId="0" applyNumberFormat="1" applyFont="1" applyBorder="1" applyAlignment="1">
      <alignment horizontal="center" wrapText="1"/>
    </xf>
    <xf numFmtId="49" fontId="3" fillId="0" borderId="2" xfId="0" applyNumberFormat="1" applyFont="1" applyBorder="1" applyAlignment="1">
      <alignment horizontal="left" wrapText="1"/>
    </xf>
    <xf numFmtId="49" fontId="3" fillId="4" borderId="2" xfId="0" applyNumberFormat="1" applyFont="1" applyFill="1" applyBorder="1" applyAlignment="1">
      <alignment horizontal="center"/>
    </xf>
    <xf numFmtId="0" fontId="3" fillId="1" borderId="2" xfId="0" applyFont="1" applyFill="1" applyBorder="1" applyAlignment="1">
      <alignment horizontal="left" wrapText="1"/>
    </xf>
    <xf numFmtId="0" fontId="7" fillId="4" borderId="2" xfId="0" applyFont="1" applyFill="1" applyBorder="1" applyAlignment="1">
      <alignment horizontal="left" wrapText="1"/>
    </xf>
    <xf numFmtId="0" fontId="0" fillId="0" borderId="0" xfId="0" applyAlignment="1">
      <alignment vertical="top" wrapText="1"/>
    </xf>
    <xf numFmtId="0" fontId="7" fillId="0" borderId="4" xfId="0" applyFont="1" applyBorder="1" applyAlignment="1">
      <alignment horizontal="left" wrapText="1"/>
    </xf>
    <xf numFmtId="0" fontId="9" fillId="0" borderId="4" xfId="0" applyFont="1" applyBorder="1" applyAlignment="1">
      <alignment wrapText="1"/>
    </xf>
    <xf numFmtId="165" fontId="3" fillId="0" borderId="2" xfId="0" applyNumberFormat="1" applyFont="1" applyBorder="1" applyAlignment="1">
      <alignment horizontal="center" vertical="top" wrapText="1"/>
    </xf>
    <xf numFmtId="164" fontId="3" fillId="0" borderId="2" xfId="0" applyNumberFormat="1" applyFont="1" applyBorder="1" applyAlignment="1">
      <alignment horizontal="center" vertical="top" wrapText="1"/>
    </xf>
    <xf numFmtId="49" fontId="3" fillId="0" borderId="2" xfId="0" applyNumberFormat="1" applyFont="1" applyBorder="1" applyAlignment="1">
      <alignment horizontal="left" vertical="top" wrapText="1"/>
    </xf>
    <xf numFmtId="164" fontId="3" fillId="4" borderId="2" xfId="0" applyNumberFormat="1" applyFont="1" applyFill="1" applyBorder="1" applyAlignment="1">
      <alignment horizontal="center"/>
    </xf>
    <xf numFmtId="164" fontId="7" fillId="4" borderId="2" xfId="0" applyNumberFormat="1" applyFont="1" applyFill="1" applyBorder="1" applyAlignment="1">
      <alignment horizontal="center"/>
    </xf>
    <xf numFmtId="0" fontId="3" fillId="0" borderId="4" xfId="0" applyFont="1" applyBorder="1" applyAlignment="1">
      <alignment horizontal="left" wrapText="1"/>
    </xf>
    <xf numFmtId="0" fontId="4" fillId="0" borderId="1" xfId="0" applyFont="1" applyBorder="1" applyAlignment="1">
      <alignment horizontal="center" wrapText="1"/>
    </xf>
    <xf numFmtId="0" fontId="0" fillId="0" borderId="0" xfId="0" applyAlignment="1">
      <alignment vertical="top" wrapText="1"/>
    </xf>
    <xf numFmtId="0" fontId="2" fillId="0" borderId="0" xfId="0" applyFont="1" applyAlignment="1">
      <alignment horizontal="center" wrapText="1"/>
    </xf>
    <xf numFmtId="0" fontId="3" fillId="0" borderId="0" xfId="0" applyFont="1" applyAlignment="1">
      <alignment horizontal="left" vertical="top" wrapText="1"/>
    </xf>
    <xf numFmtId="0" fontId="0" fillId="0" borderId="0" xfId="0" applyAlignment="1">
      <alignment horizontal="left" vertical="top" wrapText="1"/>
    </xf>
    <xf numFmtId="0" fontId="0" fillId="0" borderId="0" xfId="0" applyAlignment="1">
      <alignment vertical="top" wrapText="1"/>
    </xf>
  </cellXfs>
  <cellStyles count="3">
    <cellStyle name="Comma" xfId="1" builtinId="3"/>
    <cellStyle name="Normal" xfId="0" builtinId="0"/>
    <cellStyle name="Percent" xfId="2" builtinId="5"/>
  </cellStyles>
  <dxfs count="57">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ont>
        <color rgb="FF9C0006"/>
      </font>
      <fill>
        <patternFill>
          <bgColor rgb="FFFFC7CE"/>
        </patternFill>
      </fill>
    </dxf>
    <dxf>
      <font>
        <color rgb="FF006100"/>
      </font>
      <fill>
        <patternFill>
          <bgColor rgb="FFC6EFCE"/>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FF0000"/>
        </patternFill>
      </fill>
    </dxf>
    <dxf>
      <fill>
        <patternFill>
          <bgColor rgb="FF00B050"/>
        </patternFill>
      </fill>
    </dxf>
    <dxf>
      <font>
        <color rgb="FF9C0006"/>
      </font>
      <fill>
        <patternFill>
          <bgColor rgb="FFFFC7CE"/>
        </patternFill>
      </fill>
    </dxf>
    <dxf>
      <font>
        <color rgb="FF006100"/>
      </font>
      <fill>
        <patternFill>
          <bgColor rgb="FFC6EFCE"/>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FFC7CE"/>
        </patternFill>
      </fill>
    </dxf>
    <dxf>
      <font>
        <color rgb="FF9C0006"/>
      </font>
      <fill>
        <patternFill>
          <bgColor rgb="FFFFC7CE"/>
        </patternFill>
      </fill>
    </dxf>
    <dxf>
      <font>
        <color rgb="FF006100"/>
      </font>
      <fill>
        <patternFill>
          <bgColor rgb="FFC6EFCE"/>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FF0000"/>
        </patternFill>
      </fill>
    </dxf>
    <dxf>
      <fill>
        <patternFill>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FD0C34-B271-48E9-AA27-1E335B33B93E}">
  <dimension ref="A1:BB491"/>
  <sheetViews>
    <sheetView showGridLines="0" tabSelected="1" view="pageLayout" zoomScale="58" zoomScaleNormal="70" zoomScaleSheetLayoutView="30" zoomScalePageLayoutView="58" workbookViewId="0">
      <selection activeCell="D69" sqref="D69"/>
    </sheetView>
  </sheetViews>
  <sheetFormatPr defaultColWidth="9.140625" defaultRowHeight="12.75"/>
  <cols>
    <col min="1" max="1" width="6.140625" style="1" customWidth="1"/>
    <col min="2" max="2" width="16.7109375" style="74" customWidth="1"/>
    <col min="3" max="3" width="15.85546875" style="73" customWidth="1"/>
    <col min="4" max="4" width="16.85546875" style="1" customWidth="1"/>
    <col min="5" max="5" width="18.5703125" style="1" customWidth="1"/>
    <col min="6" max="6" width="12.42578125" style="1" customWidth="1"/>
    <col min="7" max="7" width="19.5703125" style="76" customWidth="1"/>
    <col min="8" max="8" width="21.7109375" style="75" customWidth="1"/>
    <col min="9" max="9" width="23.7109375" style="75" customWidth="1"/>
    <col min="10" max="10" width="14.42578125" style="1" customWidth="1"/>
    <col min="11" max="11" width="9.42578125" style="77" customWidth="1"/>
    <col min="12" max="13" width="13.28515625" style="1" customWidth="1"/>
    <col min="14" max="14" width="13.5703125" style="1" customWidth="1"/>
    <col min="15" max="15" width="16" style="1" bestFit="1" customWidth="1"/>
    <col min="16" max="16" width="16" style="1" customWidth="1"/>
    <col min="17" max="17" width="11.28515625" style="1" customWidth="1"/>
    <col min="18" max="18" width="16" style="1" bestFit="1" customWidth="1"/>
    <col min="19" max="19" width="16" style="1" customWidth="1"/>
    <col min="20" max="21" width="22.140625" style="1" customWidth="1"/>
    <col min="22" max="23" width="18" style="1" customWidth="1"/>
    <col min="24" max="24" width="14.7109375" style="1" customWidth="1"/>
    <col min="25" max="25" width="15.5703125" style="1" customWidth="1"/>
    <col min="26" max="26" width="22.28515625" style="1" customWidth="1"/>
    <col min="27" max="32" width="10.42578125" style="1" customWidth="1"/>
    <col min="33" max="33" width="12.42578125" style="1" customWidth="1"/>
    <col min="34" max="34" width="18.28515625" style="1" customWidth="1"/>
    <col min="35" max="35" width="21.42578125" style="1" customWidth="1"/>
    <col min="36" max="36" width="21" style="1" customWidth="1"/>
    <col min="37" max="37" width="13.42578125" style="1" customWidth="1"/>
    <col min="38" max="38" width="46" style="78" customWidth="1"/>
    <col min="39" max="39" width="43.42578125" style="78" customWidth="1"/>
    <col min="40" max="42" width="13.7109375" style="78" customWidth="1"/>
    <col min="43" max="43" width="24" style="78" customWidth="1"/>
    <col min="44" max="44" width="30" style="78" customWidth="1"/>
    <col min="45" max="16384" width="9.140625" style="1"/>
  </cols>
  <sheetData>
    <row r="1" spans="1:44" ht="65.099999999999994" customHeight="1">
      <c r="A1" s="213" t="s">
        <v>0</v>
      </c>
      <c r="B1" s="213"/>
      <c r="C1" s="213"/>
      <c r="D1" s="213"/>
      <c r="E1" s="213"/>
      <c r="F1" s="213"/>
      <c r="G1" s="213"/>
      <c r="H1" s="213"/>
      <c r="I1" s="213"/>
      <c r="J1" s="213"/>
      <c r="K1" s="213"/>
      <c r="L1" s="213"/>
      <c r="M1" s="213"/>
      <c r="N1" s="213"/>
      <c r="O1" s="213"/>
      <c r="P1" s="213"/>
      <c r="Q1" s="213"/>
      <c r="R1" s="213"/>
      <c r="S1" s="213"/>
      <c r="T1" s="213"/>
      <c r="U1" s="213"/>
      <c r="V1" s="213"/>
      <c r="W1" s="213"/>
      <c r="X1" s="213"/>
      <c r="Y1" s="213"/>
      <c r="Z1" s="213"/>
      <c r="AA1" s="213"/>
      <c r="AB1" s="213"/>
      <c r="AC1" s="213"/>
      <c r="AD1" s="213"/>
      <c r="AE1" s="213"/>
      <c r="AF1" s="213"/>
      <c r="AG1" s="213"/>
      <c r="AH1" s="213"/>
      <c r="AI1" s="213"/>
      <c r="AJ1" s="213"/>
      <c r="AK1" s="213"/>
      <c r="AL1" s="213"/>
      <c r="AM1" s="213"/>
      <c r="AN1" s="213"/>
      <c r="AO1" s="213"/>
      <c r="AP1" s="213"/>
      <c r="AQ1" s="213"/>
      <c r="AR1" s="213"/>
    </row>
    <row r="2" spans="1:44" s="6" customFormat="1">
      <c r="A2" s="2"/>
      <c r="B2" s="5"/>
      <c r="C2" s="211"/>
      <c r="D2" s="211"/>
      <c r="E2" s="3"/>
      <c r="F2" s="2"/>
      <c r="G2" s="4"/>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row>
    <row r="3" spans="1:44" ht="17.25" customHeight="1">
      <c r="A3" s="7"/>
      <c r="B3" s="8" t="s">
        <v>1</v>
      </c>
      <c r="C3" s="8" t="s">
        <v>2</v>
      </c>
      <c r="D3" s="9" t="s">
        <v>3</v>
      </c>
      <c r="E3" s="9" t="s">
        <v>4</v>
      </c>
      <c r="F3" s="10" t="s">
        <v>5</v>
      </c>
      <c r="G3" s="10" t="s">
        <v>6</v>
      </c>
      <c r="H3" s="11" t="s">
        <v>7</v>
      </c>
      <c r="I3" s="11" t="s">
        <v>8</v>
      </c>
      <c r="J3" s="11" t="s">
        <v>9</v>
      </c>
      <c r="K3" s="11" t="s">
        <v>10</v>
      </c>
      <c r="L3" s="11" t="s">
        <v>11</v>
      </c>
      <c r="M3" s="11" t="s">
        <v>12</v>
      </c>
      <c r="N3" s="11" t="s">
        <v>13</v>
      </c>
      <c r="O3" s="11" t="s">
        <v>14</v>
      </c>
      <c r="P3" s="11" t="s">
        <v>15</v>
      </c>
      <c r="Q3" s="11" t="s">
        <v>16</v>
      </c>
      <c r="R3" s="11" t="s">
        <v>17</v>
      </c>
      <c r="S3" s="11" t="s">
        <v>18</v>
      </c>
      <c r="T3" s="11" t="s">
        <v>19</v>
      </c>
      <c r="U3" s="11" t="s">
        <v>20</v>
      </c>
      <c r="V3" s="11" t="s">
        <v>21</v>
      </c>
      <c r="W3" s="11" t="s">
        <v>22</v>
      </c>
      <c r="X3" s="11" t="s">
        <v>23</v>
      </c>
      <c r="Y3" s="11" t="s">
        <v>24</v>
      </c>
      <c r="Z3" s="11" t="s">
        <v>25</v>
      </c>
      <c r="AA3" s="11" t="s">
        <v>26</v>
      </c>
      <c r="AB3" s="11" t="s">
        <v>27</v>
      </c>
      <c r="AC3" s="11" t="s">
        <v>28</v>
      </c>
      <c r="AD3" s="11" t="s">
        <v>29</v>
      </c>
      <c r="AE3" s="11" t="s">
        <v>30</v>
      </c>
      <c r="AF3" s="9" t="s">
        <v>31</v>
      </c>
      <c r="AG3" s="9" t="s">
        <v>32</v>
      </c>
      <c r="AH3" s="9" t="s">
        <v>33</v>
      </c>
      <c r="AI3" s="9" t="s">
        <v>34</v>
      </c>
      <c r="AJ3" s="9" t="s">
        <v>35</v>
      </c>
      <c r="AK3" s="9" t="s">
        <v>36</v>
      </c>
      <c r="AL3" s="9" t="s">
        <v>37</v>
      </c>
      <c r="AM3" s="9" t="s">
        <v>38</v>
      </c>
      <c r="AN3" s="9" t="s">
        <v>39</v>
      </c>
      <c r="AO3" s="9" t="s">
        <v>40</v>
      </c>
      <c r="AP3" s="9" t="s">
        <v>41</v>
      </c>
      <c r="AQ3" s="9" t="s">
        <v>42</v>
      </c>
      <c r="AR3" s="9" t="s">
        <v>43</v>
      </c>
    </row>
    <row r="4" spans="1:44" s="19" customFormat="1" ht="110.25" customHeight="1">
      <c r="A4" s="12" t="s">
        <v>44</v>
      </c>
      <c r="B4" s="12" t="s">
        <v>45</v>
      </c>
      <c r="C4" s="12" t="s">
        <v>46</v>
      </c>
      <c r="D4" s="12" t="s">
        <v>47</v>
      </c>
      <c r="E4" s="13" t="s">
        <v>48</v>
      </c>
      <c r="F4" s="14" t="s">
        <v>49</v>
      </c>
      <c r="G4" s="14" t="s">
        <v>50</v>
      </c>
      <c r="H4" s="14" t="s">
        <v>51</v>
      </c>
      <c r="I4" s="14" t="s">
        <v>52</v>
      </c>
      <c r="J4" s="14" t="s">
        <v>53</v>
      </c>
      <c r="K4" s="14" t="s">
        <v>54</v>
      </c>
      <c r="L4" s="14" t="s">
        <v>55</v>
      </c>
      <c r="M4" s="14" t="s">
        <v>56</v>
      </c>
      <c r="N4" s="14" t="s">
        <v>57</v>
      </c>
      <c r="O4" s="14" t="s">
        <v>58</v>
      </c>
      <c r="P4" s="14" t="s">
        <v>59</v>
      </c>
      <c r="Q4" s="14" t="s">
        <v>60</v>
      </c>
      <c r="R4" s="14" t="s">
        <v>61</v>
      </c>
      <c r="S4" s="14" t="s">
        <v>62</v>
      </c>
      <c r="T4" s="14" t="s">
        <v>63</v>
      </c>
      <c r="U4" s="14" t="s">
        <v>64</v>
      </c>
      <c r="V4" s="14" t="s">
        <v>65</v>
      </c>
      <c r="W4" s="12" t="s">
        <v>66</v>
      </c>
      <c r="X4" s="14" t="s">
        <v>67</v>
      </c>
      <c r="Y4" s="14" t="s">
        <v>68</v>
      </c>
      <c r="Z4" s="14" t="s">
        <v>69</v>
      </c>
      <c r="AA4" s="14" t="s">
        <v>70</v>
      </c>
      <c r="AB4" s="14" t="s">
        <v>71</v>
      </c>
      <c r="AC4" s="15" t="s">
        <v>72</v>
      </c>
      <c r="AD4" s="14" t="s">
        <v>73</v>
      </c>
      <c r="AE4" s="14" t="s">
        <v>74</v>
      </c>
      <c r="AF4" s="16" t="s">
        <v>75</v>
      </c>
      <c r="AG4" s="12" t="s">
        <v>76</v>
      </c>
      <c r="AH4" s="12" t="s">
        <v>77</v>
      </c>
      <c r="AI4" s="12" t="s">
        <v>78</v>
      </c>
      <c r="AJ4" s="17" t="s">
        <v>79</v>
      </c>
      <c r="AK4" s="18" t="s">
        <v>80</v>
      </c>
      <c r="AL4" s="12" t="s">
        <v>81</v>
      </c>
      <c r="AM4" s="12" t="s">
        <v>82</v>
      </c>
      <c r="AN4" s="12" t="s">
        <v>83</v>
      </c>
      <c r="AO4" s="12" t="s">
        <v>84</v>
      </c>
      <c r="AP4" s="12" t="s">
        <v>85</v>
      </c>
      <c r="AQ4" s="12" t="s">
        <v>86</v>
      </c>
      <c r="AR4" s="12" t="s">
        <v>87</v>
      </c>
    </row>
    <row r="5" spans="1:44" ht="71.25" customHeight="1">
      <c r="A5" s="9">
        <v>1</v>
      </c>
      <c r="B5" s="139" t="s">
        <v>88</v>
      </c>
      <c r="C5" s="8" t="s">
        <v>89</v>
      </c>
      <c r="D5" s="20" t="s">
        <v>90</v>
      </c>
      <c r="E5" s="21" t="s">
        <v>91</v>
      </c>
      <c r="F5" s="22" t="s">
        <v>92</v>
      </c>
      <c r="G5" s="23" t="s">
        <v>93</v>
      </c>
      <c r="H5" s="23" t="s">
        <v>94</v>
      </c>
      <c r="I5" s="23" t="s">
        <v>94</v>
      </c>
      <c r="J5" s="24" t="s">
        <v>95</v>
      </c>
      <c r="K5" s="25" t="s">
        <v>96</v>
      </c>
      <c r="L5" s="25" t="s">
        <v>97</v>
      </c>
      <c r="M5" s="25" t="s">
        <v>98</v>
      </c>
      <c r="N5" s="26">
        <v>102467.72719000001</v>
      </c>
      <c r="O5" s="26">
        <v>103701.09567349927</v>
      </c>
      <c r="P5" s="26">
        <f t="shared" ref="P5:P68" si="0">IFERROR(O5+N5,"N/A")</f>
        <v>206168.82286349928</v>
      </c>
      <c r="Q5" s="26">
        <v>97303.454199999993</v>
      </c>
      <c r="R5" s="26">
        <v>108139.83252</v>
      </c>
      <c r="S5" s="26">
        <f t="shared" ref="S5:S68" si="1">IFERROR(R5+Q5,"N/A")</f>
        <v>205443.28671999997</v>
      </c>
      <c r="T5" s="26">
        <f t="shared" ref="T5:U31" si="2">IFERROR(R5-O5,"N/A")</f>
        <v>4438.7368465007312</v>
      </c>
      <c r="U5" s="26">
        <f t="shared" si="2"/>
        <v>-725.53614349931013</v>
      </c>
      <c r="V5" s="27">
        <f>IFERROR((R5-O5)/O5,"N/A")</f>
        <v>4.2803181756883281E-2</v>
      </c>
      <c r="W5" s="27">
        <f>IFERROR((S5-P5)/P5,"N/A")</f>
        <v>-3.5191360818879716E-3</v>
      </c>
      <c r="X5" s="28" t="str">
        <f>IF(ABS(T5)&gt;19999.999999,"Y","N")</f>
        <v>N</v>
      </c>
      <c r="Y5" s="28" t="str">
        <f>IF(AND(ABS(V5)&gt;0.1999, ABS(T5)&gt;9999.99999), "Y", "N")</f>
        <v>N</v>
      </c>
      <c r="Z5" s="28" t="s">
        <v>99</v>
      </c>
      <c r="AA5" s="29">
        <v>128832</v>
      </c>
      <c r="AB5" s="29">
        <v>128832</v>
      </c>
      <c r="AC5" s="29">
        <f t="shared" ref="AC5:AC67" si="3">IFERROR(AB5+AA5,"N/A")</f>
        <v>257664</v>
      </c>
      <c r="AD5" s="29">
        <v>93523</v>
      </c>
      <c r="AE5" s="29">
        <v>112647</v>
      </c>
      <c r="AF5" s="29">
        <f>IFERROR(AE5+AD5,"N/A")</f>
        <v>206170</v>
      </c>
      <c r="AG5" s="30">
        <f>IFERROR(AE5-AB5,"N/A")</f>
        <v>-16185</v>
      </c>
      <c r="AH5" s="30">
        <f>IFERROR(AF5-AC5,"N/A")</f>
        <v>-51494</v>
      </c>
      <c r="AI5" s="31">
        <f>IFERROR((AE5-AB5)/AB5,"N/A")</f>
        <v>-0.1256287257824143</v>
      </c>
      <c r="AJ5" s="31">
        <f>IFERROR((AF5-AC5)/AC5,"N/A")</f>
        <v>-0.19984941629408842</v>
      </c>
      <c r="AK5" s="32" t="str">
        <f>IF(ABS(AI5)&gt;19.999%,"Y","N")</f>
        <v>N</v>
      </c>
      <c r="AL5" s="33" t="s">
        <v>100</v>
      </c>
      <c r="AM5" s="33" t="s">
        <v>100</v>
      </c>
      <c r="AN5" s="34" t="s">
        <v>101</v>
      </c>
      <c r="AO5" s="34" t="s">
        <v>101</v>
      </c>
      <c r="AP5" s="34" t="s">
        <v>101</v>
      </c>
      <c r="AQ5" s="33" t="s">
        <v>102</v>
      </c>
      <c r="AR5" s="33" t="s">
        <v>100</v>
      </c>
    </row>
    <row r="6" spans="1:44" ht="42" customHeight="1">
      <c r="A6" s="9">
        <v>2</v>
      </c>
      <c r="B6" s="139" t="s">
        <v>88</v>
      </c>
      <c r="C6" s="8" t="s">
        <v>89</v>
      </c>
      <c r="D6" s="20" t="s">
        <v>90</v>
      </c>
      <c r="E6" s="21" t="s">
        <v>91</v>
      </c>
      <c r="F6" s="22" t="s">
        <v>92</v>
      </c>
      <c r="G6" s="23" t="s">
        <v>93</v>
      </c>
      <c r="H6" s="23" t="s">
        <v>103</v>
      </c>
      <c r="I6" s="23" t="s">
        <v>104</v>
      </c>
      <c r="J6" s="24" t="s">
        <v>95</v>
      </c>
      <c r="K6" s="25" t="s">
        <v>96</v>
      </c>
      <c r="L6" s="25" t="s">
        <v>97</v>
      </c>
      <c r="M6" s="25" t="s">
        <v>98</v>
      </c>
      <c r="N6" s="26">
        <v>102467.72719000001</v>
      </c>
      <c r="O6" s="26">
        <v>103701.09567349927</v>
      </c>
      <c r="P6" s="26">
        <f t="shared" si="0"/>
        <v>206168.82286349928</v>
      </c>
      <c r="Q6" s="26">
        <v>97302.454199999993</v>
      </c>
      <c r="R6" s="26">
        <v>108139.83252</v>
      </c>
      <c r="S6" s="26">
        <f t="shared" si="1"/>
        <v>205442.28671999997</v>
      </c>
      <c r="T6" s="26">
        <f t="shared" si="2"/>
        <v>4438.7368465007312</v>
      </c>
      <c r="U6" s="26">
        <f t="shared" si="2"/>
        <v>-726.53614349931013</v>
      </c>
      <c r="V6" s="27">
        <f>IFERROR((R6-O6)/O6,"N/A")</f>
        <v>4.2803181756883281E-2</v>
      </c>
      <c r="W6" s="27">
        <f>IFERROR((S6-P6)/P6,"N/A")</f>
        <v>-3.5239864757841527E-3</v>
      </c>
      <c r="X6" s="28" t="s">
        <v>100</v>
      </c>
      <c r="Y6" s="28" t="s">
        <v>100</v>
      </c>
      <c r="Z6" s="28" t="s">
        <v>100</v>
      </c>
      <c r="AA6" s="29">
        <v>128832</v>
      </c>
      <c r="AB6" s="29">
        <v>128832</v>
      </c>
      <c r="AC6" s="29">
        <f t="shared" si="3"/>
        <v>257664</v>
      </c>
      <c r="AD6" s="29">
        <v>93523</v>
      </c>
      <c r="AE6" s="29">
        <v>112647</v>
      </c>
      <c r="AF6" s="29">
        <f t="shared" ref="AF6:AF69" si="4">IFERROR(AE6+AD6,"N/A")</f>
        <v>206170</v>
      </c>
      <c r="AG6" s="30">
        <f t="shared" ref="AG6:AH69" si="5">IFERROR(AE6-AB6,"N/A")</f>
        <v>-16185</v>
      </c>
      <c r="AH6" s="30">
        <f t="shared" si="5"/>
        <v>-51494</v>
      </c>
      <c r="AI6" s="31">
        <f t="shared" ref="AI6:AJ69" si="6">IFERROR((AE6-AB6)/AB6,"N/A")</f>
        <v>-0.1256287257824143</v>
      </c>
      <c r="AJ6" s="31">
        <f t="shared" si="6"/>
        <v>-0.19984941629408842</v>
      </c>
      <c r="AK6" s="32" t="s">
        <v>100</v>
      </c>
      <c r="AL6" s="33" t="s">
        <v>100</v>
      </c>
      <c r="AM6" s="33" t="s">
        <v>100</v>
      </c>
      <c r="AN6" s="33" t="s">
        <v>100</v>
      </c>
      <c r="AO6" s="33" t="s">
        <v>100</v>
      </c>
      <c r="AP6" s="33" t="s">
        <v>100</v>
      </c>
      <c r="AQ6" s="33" t="s">
        <v>100</v>
      </c>
      <c r="AR6" s="33" t="s">
        <v>100</v>
      </c>
    </row>
    <row r="7" spans="1:44" ht="59.25" customHeight="1">
      <c r="A7" s="9">
        <v>3</v>
      </c>
      <c r="B7" s="139" t="s">
        <v>88</v>
      </c>
      <c r="C7" s="8" t="s">
        <v>89</v>
      </c>
      <c r="D7" s="20" t="s">
        <v>90</v>
      </c>
      <c r="E7" s="21" t="s">
        <v>91</v>
      </c>
      <c r="F7" s="22" t="s">
        <v>105</v>
      </c>
      <c r="G7" s="23" t="s">
        <v>106</v>
      </c>
      <c r="H7" s="23" t="s">
        <v>94</v>
      </c>
      <c r="I7" s="23" t="s">
        <v>94</v>
      </c>
      <c r="J7" s="24" t="s">
        <v>95</v>
      </c>
      <c r="K7" s="25" t="s">
        <v>96</v>
      </c>
      <c r="L7" s="25" t="s">
        <v>97</v>
      </c>
      <c r="M7" s="25" t="s">
        <v>98</v>
      </c>
      <c r="N7" s="26">
        <v>0</v>
      </c>
      <c r="O7" s="26">
        <v>0</v>
      </c>
      <c r="P7" s="26">
        <f t="shared" si="0"/>
        <v>0</v>
      </c>
      <c r="Q7" s="26">
        <v>758.81703000000005</v>
      </c>
      <c r="R7" s="26">
        <v>208.50839000000002</v>
      </c>
      <c r="S7" s="26">
        <f t="shared" si="1"/>
        <v>967.32542000000012</v>
      </c>
      <c r="T7" s="26">
        <f t="shared" si="2"/>
        <v>208.50839000000002</v>
      </c>
      <c r="U7" s="26">
        <f t="shared" si="2"/>
        <v>967.32542000000012</v>
      </c>
      <c r="V7" s="27" t="str">
        <f>IFERROR((R7-O7)/O7,"100%")</f>
        <v>100%</v>
      </c>
      <c r="W7" s="27" t="str">
        <f>IFERROR((S7-P7)/P7,"100%")</f>
        <v>100%</v>
      </c>
      <c r="X7" s="28" t="str">
        <f t="shared" ref="X7:X69" si="7">IF(ABS(T7)&gt;19999.999999,"Y","N")</f>
        <v>N</v>
      </c>
      <c r="Y7" s="28" t="str">
        <f t="shared" ref="Y7:Y69" si="8">IF(AND(ABS(V7)&gt;0.1999, ABS(T7)&gt;9999.99999), "Y", "N")</f>
        <v>N</v>
      </c>
      <c r="Z7" s="35" t="s">
        <v>107</v>
      </c>
      <c r="AA7" s="29">
        <v>0</v>
      </c>
      <c r="AB7" s="29">
        <v>0</v>
      </c>
      <c r="AC7" s="29">
        <f t="shared" si="3"/>
        <v>0</v>
      </c>
      <c r="AD7" s="29">
        <v>2</v>
      </c>
      <c r="AE7" s="29">
        <v>0</v>
      </c>
      <c r="AF7" s="29">
        <f t="shared" si="4"/>
        <v>2</v>
      </c>
      <c r="AG7" s="30">
        <f t="shared" si="5"/>
        <v>0</v>
      </c>
      <c r="AH7" s="30">
        <f t="shared" si="5"/>
        <v>2</v>
      </c>
      <c r="AI7" s="31" t="str">
        <f>IFERROR((AE7-AB7)/AB7,"0%")</f>
        <v>0%</v>
      </c>
      <c r="AJ7" s="31" t="str">
        <f t="shared" si="6"/>
        <v>N/A</v>
      </c>
      <c r="AK7" s="32" t="str">
        <f t="shared" ref="AK7:AK69" si="9">IF(ABS(AI7)&gt;19.999%,"Y","N")</f>
        <v>N</v>
      </c>
      <c r="AL7" s="33" t="s">
        <v>100</v>
      </c>
      <c r="AM7" s="33" t="s">
        <v>100</v>
      </c>
      <c r="AN7" s="34" t="s">
        <v>101</v>
      </c>
      <c r="AO7" s="34" t="s">
        <v>101</v>
      </c>
      <c r="AP7" s="34" t="s">
        <v>101</v>
      </c>
      <c r="AQ7" s="33" t="s">
        <v>108</v>
      </c>
      <c r="AR7" s="33" t="s">
        <v>100</v>
      </c>
    </row>
    <row r="8" spans="1:44" ht="42" customHeight="1">
      <c r="A8" s="9">
        <v>4</v>
      </c>
      <c r="B8" s="139" t="s">
        <v>88</v>
      </c>
      <c r="C8" s="8" t="s">
        <v>89</v>
      </c>
      <c r="D8" s="20" t="s">
        <v>90</v>
      </c>
      <c r="E8" s="21" t="s">
        <v>91</v>
      </c>
      <c r="F8" s="22" t="s">
        <v>105</v>
      </c>
      <c r="G8" s="23" t="s">
        <v>106</v>
      </c>
      <c r="H8" s="23" t="s">
        <v>103</v>
      </c>
      <c r="I8" s="23" t="s">
        <v>109</v>
      </c>
      <c r="J8" s="24" t="s">
        <v>95</v>
      </c>
      <c r="K8" s="25" t="s">
        <v>96</v>
      </c>
      <c r="L8" s="25" t="s">
        <v>97</v>
      </c>
      <c r="M8" s="25" t="s">
        <v>98</v>
      </c>
      <c r="N8" s="26">
        <v>0</v>
      </c>
      <c r="O8" s="26">
        <v>0</v>
      </c>
      <c r="P8" s="26">
        <f t="shared" si="0"/>
        <v>0</v>
      </c>
      <c r="Q8" s="26">
        <v>757.81703000000005</v>
      </c>
      <c r="R8" s="26">
        <v>208.50839000000002</v>
      </c>
      <c r="S8" s="26">
        <f t="shared" si="1"/>
        <v>966.32542000000012</v>
      </c>
      <c r="T8" s="26">
        <f t="shared" si="2"/>
        <v>208.50839000000002</v>
      </c>
      <c r="U8" s="26">
        <f t="shared" si="2"/>
        <v>966.32542000000012</v>
      </c>
      <c r="V8" s="27" t="str">
        <f>IFERROR((R8-O8)/O8,"100%")</f>
        <v>100%</v>
      </c>
      <c r="W8" s="27" t="str">
        <f>IFERROR((S8-P8)/P8,"100%")</f>
        <v>100%</v>
      </c>
      <c r="X8" s="28" t="s">
        <v>100</v>
      </c>
      <c r="Y8" s="28" t="s">
        <v>100</v>
      </c>
      <c r="Z8" s="28" t="s">
        <v>100</v>
      </c>
      <c r="AA8" s="29">
        <v>0</v>
      </c>
      <c r="AB8" s="29" t="s">
        <v>110</v>
      </c>
      <c r="AC8" s="29" t="str">
        <f t="shared" si="3"/>
        <v>N/A</v>
      </c>
      <c r="AD8" s="29">
        <v>2</v>
      </c>
      <c r="AE8" s="29">
        <v>0</v>
      </c>
      <c r="AF8" s="29">
        <f t="shared" si="4"/>
        <v>2</v>
      </c>
      <c r="AG8" s="30" t="str">
        <f t="shared" si="5"/>
        <v>N/A</v>
      </c>
      <c r="AH8" s="30" t="str">
        <f t="shared" si="5"/>
        <v>N/A</v>
      </c>
      <c r="AI8" s="31" t="str">
        <f>IFERROR((AE8-AB8)/AB8,"0%")</f>
        <v>0%</v>
      </c>
      <c r="AJ8" s="31" t="str">
        <f t="shared" si="6"/>
        <v>N/A</v>
      </c>
      <c r="AK8" s="32" t="s">
        <v>100</v>
      </c>
      <c r="AL8" s="33" t="s">
        <v>100</v>
      </c>
      <c r="AM8" s="33" t="s">
        <v>100</v>
      </c>
      <c r="AN8" s="33" t="s">
        <v>100</v>
      </c>
      <c r="AO8" s="33" t="s">
        <v>100</v>
      </c>
      <c r="AP8" s="33" t="s">
        <v>100</v>
      </c>
      <c r="AQ8" s="33" t="s">
        <v>100</v>
      </c>
      <c r="AR8" s="33" t="s">
        <v>100</v>
      </c>
    </row>
    <row r="9" spans="1:44" ht="88.9" customHeight="1">
      <c r="A9" s="9">
        <v>5</v>
      </c>
      <c r="B9" s="139" t="s">
        <v>88</v>
      </c>
      <c r="C9" s="8" t="s">
        <v>89</v>
      </c>
      <c r="D9" s="20" t="s">
        <v>90</v>
      </c>
      <c r="E9" s="21" t="s">
        <v>91</v>
      </c>
      <c r="F9" s="22" t="s">
        <v>111</v>
      </c>
      <c r="G9" s="23" t="s">
        <v>112</v>
      </c>
      <c r="H9" s="23" t="s">
        <v>94</v>
      </c>
      <c r="I9" s="23" t="s">
        <v>94</v>
      </c>
      <c r="J9" s="24" t="s">
        <v>95</v>
      </c>
      <c r="K9" s="25" t="s">
        <v>96</v>
      </c>
      <c r="L9" s="25" t="s">
        <v>97</v>
      </c>
      <c r="M9" s="25" t="s">
        <v>98</v>
      </c>
      <c r="N9" s="26">
        <v>407664.78950000001</v>
      </c>
      <c r="O9" s="26">
        <v>412571.70915191737</v>
      </c>
      <c r="P9" s="26">
        <f t="shared" si="0"/>
        <v>820236.49865191733</v>
      </c>
      <c r="Q9" s="26">
        <v>372666.73355</v>
      </c>
      <c r="R9" s="26">
        <v>398172.19750000001</v>
      </c>
      <c r="S9" s="26">
        <f t="shared" si="1"/>
        <v>770838.93105000001</v>
      </c>
      <c r="T9" s="26">
        <f t="shared" si="2"/>
        <v>-14399.511651917361</v>
      </c>
      <c r="U9" s="26">
        <f t="shared" si="2"/>
        <v>-49397.567601917312</v>
      </c>
      <c r="V9" s="27">
        <f t="shared" ref="V9:W12" si="10">IFERROR((R9-O9)/O9,"N/A")</f>
        <v>-3.4901839686286303E-2</v>
      </c>
      <c r="W9" s="27">
        <f t="shared" si="10"/>
        <v>-6.0223566840909494E-2</v>
      </c>
      <c r="X9" s="28" t="str">
        <f t="shared" si="7"/>
        <v>N</v>
      </c>
      <c r="Y9" s="28" t="str">
        <f t="shared" si="8"/>
        <v>N</v>
      </c>
      <c r="Z9" s="28" t="s">
        <v>99</v>
      </c>
      <c r="AA9" s="29">
        <v>733920</v>
      </c>
      <c r="AB9" s="29">
        <v>733920</v>
      </c>
      <c r="AC9" s="29">
        <f t="shared" si="3"/>
        <v>1467840</v>
      </c>
      <c r="AD9" s="29">
        <v>444837</v>
      </c>
      <c r="AE9" s="29">
        <v>563665</v>
      </c>
      <c r="AF9" s="29">
        <f t="shared" si="4"/>
        <v>1008502</v>
      </c>
      <c r="AG9" s="30">
        <f t="shared" si="5"/>
        <v>-170255</v>
      </c>
      <c r="AH9" s="30">
        <f t="shared" si="5"/>
        <v>-459338</v>
      </c>
      <c r="AI9" s="31">
        <f t="shared" si="6"/>
        <v>-0.23198032483104425</v>
      </c>
      <c r="AJ9" s="31">
        <f t="shared" si="6"/>
        <v>-0.31293465227817746</v>
      </c>
      <c r="AK9" s="32" t="str">
        <f t="shared" si="9"/>
        <v>Y</v>
      </c>
      <c r="AL9" s="33" t="s">
        <v>100</v>
      </c>
      <c r="AM9" s="36" t="s">
        <v>113</v>
      </c>
      <c r="AN9" s="34" t="s">
        <v>114</v>
      </c>
      <c r="AO9" s="34" t="s">
        <v>101</v>
      </c>
      <c r="AP9" s="34" t="s">
        <v>114</v>
      </c>
      <c r="AQ9" s="33" t="s">
        <v>102</v>
      </c>
      <c r="AR9" s="33" t="s">
        <v>115</v>
      </c>
    </row>
    <row r="10" spans="1:44" ht="42" customHeight="1">
      <c r="A10" s="9">
        <v>6</v>
      </c>
      <c r="B10" s="139" t="s">
        <v>88</v>
      </c>
      <c r="C10" s="8" t="s">
        <v>89</v>
      </c>
      <c r="D10" s="20" t="s">
        <v>90</v>
      </c>
      <c r="E10" s="21" t="s">
        <v>91</v>
      </c>
      <c r="F10" s="22" t="s">
        <v>111</v>
      </c>
      <c r="G10" s="23" t="s">
        <v>112</v>
      </c>
      <c r="H10" s="23" t="s">
        <v>103</v>
      </c>
      <c r="I10" s="23" t="s">
        <v>116</v>
      </c>
      <c r="J10" s="24" t="s">
        <v>95</v>
      </c>
      <c r="K10" s="25" t="s">
        <v>96</v>
      </c>
      <c r="L10" s="25" t="s">
        <v>97</v>
      </c>
      <c r="M10" s="25" t="s">
        <v>98</v>
      </c>
      <c r="N10" s="26">
        <v>407664.78950000001</v>
      </c>
      <c r="O10" s="26">
        <v>412571.70915191737</v>
      </c>
      <c r="P10" s="26">
        <f t="shared" si="0"/>
        <v>820236.49865191733</v>
      </c>
      <c r="Q10" s="26">
        <v>372665.73355</v>
      </c>
      <c r="R10" s="26">
        <v>398172.19750000001</v>
      </c>
      <c r="S10" s="26">
        <f t="shared" si="1"/>
        <v>770837.93105000001</v>
      </c>
      <c r="T10" s="26">
        <f t="shared" si="2"/>
        <v>-14399.511651917361</v>
      </c>
      <c r="U10" s="26">
        <f t="shared" si="2"/>
        <v>-49398.567601917312</v>
      </c>
      <c r="V10" s="27">
        <f t="shared" si="10"/>
        <v>-3.4901839686286303E-2</v>
      </c>
      <c r="W10" s="27">
        <f t="shared" si="10"/>
        <v>-6.0224786001482865E-2</v>
      </c>
      <c r="X10" s="28" t="s">
        <v>100</v>
      </c>
      <c r="Y10" s="28" t="s">
        <v>100</v>
      </c>
      <c r="Z10" s="28" t="s">
        <v>100</v>
      </c>
      <c r="AA10" s="29">
        <v>733920</v>
      </c>
      <c r="AB10" s="29">
        <v>733920</v>
      </c>
      <c r="AC10" s="29">
        <f t="shared" si="3"/>
        <v>1467840</v>
      </c>
      <c r="AD10" s="29">
        <v>444837</v>
      </c>
      <c r="AE10" s="29">
        <v>563665</v>
      </c>
      <c r="AF10" s="29">
        <f t="shared" si="4"/>
        <v>1008502</v>
      </c>
      <c r="AG10" s="30">
        <f t="shared" si="5"/>
        <v>-170255</v>
      </c>
      <c r="AH10" s="30">
        <f t="shared" si="5"/>
        <v>-459338</v>
      </c>
      <c r="AI10" s="31">
        <f t="shared" si="6"/>
        <v>-0.23198032483104425</v>
      </c>
      <c r="AJ10" s="31">
        <f t="shared" si="6"/>
        <v>-0.31293465227817746</v>
      </c>
      <c r="AK10" s="32" t="s">
        <v>100</v>
      </c>
      <c r="AL10" s="33" t="s">
        <v>100</v>
      </c>
      <c r="AM10" s="33" t="s">
        <v>100</v>
      </c>
      <c r="AN10" s="33" t="s">
        <v>100</v>
      </c>
      <c r="AO10" s="33" t="s">
        <v>100</v>
      </c>
      <c r="AP10" s="33" t="s">
        <v>100</v>
      </c>
      <c r="AQ10" s="33" t="s">
        <v>100</v>
      </c>
      <c r="AR10" s="33" t="s">
        <v>100</v>
      </c>
    </row>
    <row r="11" spans="1:44" ht="152.25" customHeight="1">
      <c r="A11" s="11">
        <v>7</v>
      </c>
      <c r="B11" s="210" t="s">
        <v>88</v>
      </c>
      <c r="C11" s="38" t="s">
        <v>89</v>
      </c>
      <c r="D11" s="39" t="s">
        <v>117</v>
      </c>
      <c r="E11" s="40" t="s">
        <v>118</v>
      </c>
      <c r="F11" s="41" t="s">
        <v>119</v>
      </c>
      <c r="G11" s="42" t="s">
        <v>120</v>
      </c>
      <c r="H11" s="42" t="s">
        <v>94</v>
      </c>
      <c r="I11" s="42" t="s">
        <v>94</v>
      </c>
      <c r="J11" s="43" t="s">
        <v>121</v>
      </c>
      <c r="K11" s="44" t="s">
        <v>122</v>
      </c>
      <c r="L11" s="45" t="s">
        <v>97</v>
      </c>
      <c r="M11" s="45" t="s">
        <v>98</v>
      </c>
      <c r="N11" s="46">
        <v>5475.67731</v>
      </c>
      <c r="O11" s="47">
        <f>SUM(O12,O13)</f>
        <v>5541.5999999999995</v>
      </c>
      <c r="P11" s="47">
        <f t="shared" si="0"/>
        <v>11017.277309999999</v>
      </c>
      <c r="Q11" s="47">
        <f>SUM(Q12,Q13)</f>
        <v>245.42864</v>
      </c>
      <c r="R11" s="47">
        <f>SUM(R12,R13)</f>
        <v>7031.8</v>
      </c>
      <c r="S11" s="47">
        <f t="shared" si="1"/>
        <v>7277.2286400000003</v>
      </c>
      <c r="T11" s="47">
        <f t="shared" si="2"/>
        <v>1490.2000000000007</v>
      </c>
      <c r="U11" s="47">
        <f t="shared" si="2"/>
        <v>-3740.0486699999992</v>
      </c>
      <c r="V11" s="48">
        <f t="shared" si="10"/>
        <v>0.26891150570232442</v>
      </c>
      <c r="W11" s="48">
        <f t="shared" si="10"/>
        <v>-0.33947122912167121</v>
      </c>
      <c r="X11" s="49" t="str">
        <f t="shared" si="7"/>
        <v>N</v>
      </c>
      <c r="Y11" s="49" t="str">
        <f t="shared" si="8"/>
        <v>N</v>
      </c>
      <c r="Z11" s="50" t="s">
        <v>123</v>
      </c>
      <c r="AA11" s="51">
        <v>7.36</v>
      </c>
      <c r="AB11" s="51">
        <v>184</v>
      </c>
      <c r="AC11" s="51">
        <f t="shared" si="3"/>
        <v>191.36</v>
      </c>
      <c r="AD11" s="51">
        <v>3.56</v>
      </c>
      <c r="AE11" s="51">
        <v>2991</v>
      </c>
      <c r="AF11" s="52">
        <f t="shared" si="4"/>
        <v>2994.56</v>
      </c>
      <c r="AG11" s="53">
        <f t="shared" si="5"/>
        <v>2807</v>
      </c>
      <c r="AH11" s="53">
        <f t="shared" si="5"/>
        <v>2803.2</v>
      </c>
      <c r="AI11" s="54">
        <f t="shared" si="6"/>
        <v>15.255434782608695</v>
      </c>
      <c r="AJ11" s="54">
        <f t="shared" si="6"/>
        <v>14.648829431438125</v>
      </c>
      <c r="AK11" s="55" t="str">
        <f t="shared" si="9"/>
        <v>Y</v>
      </c>
      <c r="AL11" s="56" t="s">
        <v>100</v>
      </c>
      <c r="AM11" s="57" t="s">
        <v>124</v>
      </c>
      <c r="AN11" s="57" t="s">
        <v>125</v>
      </c>
      <c r="AO11" s="57" t="s">
        <v>125</v>
      </c>
      <c r="AP11" s="57" t="s">
        <v>101</v>
      </c>
      <c r="AQ11" s="57" t="s">
        <v>126</v>
      </c>
      <c r="AR11" s="57" t="s">
        <v>127</v>
      </c>
    </row>
    <row r="12" spans="1:44" ht="42" customHeight="1">
      <c r="A12" s="11">
        <v>8</v>
      </c>
      <c r="B12" s="210" t="s">
        <v>88</v>
      </c>
      <c r="C12" s="38" t="s">
        <v>89</v>
      </c>
      <c r="D12" s="39" t="s">
        <v>117</v>
      </c>
      <c r="E12" s="40" t="s">
        <v>118</v>
      </c>
      <c r="F12" s="41" t="s">
        <v>119</v>
      </c>
      <c r="G12" s="42" t="s">
        <v>120</v>
      </c>
      <c r="H12" s="42" t="s">
        <v>128</v>
      </c>
      <c r="I12" s="42" t="s">
        <v>129</v>
      </c>
      <c r="J12" s="43" t="s">
        <v>121</v>
      </c>
      <c r="K12" s="44" t="s">
        <v>122</v>
      </c>
      <c r="L12" s="45" t="s">
        <v>97</v>
      </c>
      <c r="M12" s="45" t="s">
        <v>98</v>
      </c>
      <c r="N12" s="46">
        <v>219.02708999999999</v>
      </c>
      <c r="O12" s="47">
        <v>221.7</v>
      </c>
      <c r="P12" s="47">
        <f t="shared" si="0"/>
        <v>440.72708999999998</v>
      </c>
      <c r="Q12" s="46">
        <v>121.71432</v>
      </c>
      <c r="R12" s="47">
        <v>281.27199999999999</v>
      </c>
      <c r="S12" s="47">
        <f t="shared" si="1"/>
        <v>402.98631999999998</v>
      </c>
      <c r="T12" s="47">
        <f t="shared" si="2"/>
        <v>59.572000000000003</v>
      </c>
      <c r="U12" s="47">
        <f t="shared" si="2"/>
        <v>-37.740769999999998</v>
      </c>
      <c r="V12" s="48">
        <f t="shared" si="10"/>
        <v>0.26870545782589089</v>
      </c>
      <c r="W12" s="48">
        <f t="shared" si="10"/>
        <v>-8.5632970734791911E-2</v>
      </c>
      <c r="X12" s="49" t="s">
        <v>100</v>
      </c>
      <c r="Y12" s="49" t="s">
        <v>100</v>
      </c>
      <c r="Z12" s="50" t="s">
        <v>100</v>
      </c>
      <c r="AA12" s="51">
        <v>7.36</v>
      </c>
      <c r="AB12" s="51">
        <v>184</v>
      </c>
      <c r="AC12" s="51">
        <f>IFERROR(AB12+AA12,"N/A")</f>
        <v>191.36</v>
      </c>
      <c r="AD12" s="51">
        <v>3.56</v>
      </c>
      <c r="AE12" s="51">
        <v>2991</v>
      </c>
      <c r="AF12" s="52">
        <f>IFERROR(AE12+AD12,"N/A")</f>
        <v>2994.56</v>
      </c>
      <c r="AG12" s="53">
        <f>IFERROR(AE12-AB12,"N/A")</f>
        <v>2807</v>
      </c>
      <c r="AH12" s="53">
        <f>IFERROR(AF12-AC12,"N/A")</f>
        <v>2803.2</v>
      </c>
      <c r="AI12" s="54">
        <f>IFERROR((AE12-AB12)/AB12,"N/A")</f>
        <v>15.255434782608695</v>
      </c>
      <c r="AJ12" s="54">
        <f>IFERROR((AF12-AC12)/AC12,"N/A")</f>
        <v>14.648829431438125</v>
      </c>
      <c r="AK12" s="55" t="s">
        <v>100</v>
      </c>
      <c r="AL12" s="56" t="s">
        <v>100</v>
      </c>
      <c r="AM12" s="56" t="s">
        <v>100</v>
      </c>
      <c r="AN12" s="56" t="s">
        <v>100</v>
      </c>
      <c r="AO12" s="56" t="s">
        <v>100</v>
      </c>
      <c r="AP12" s="56" t="s">
        <v>100</v>
      </c>
      <c r="AQ12" s="56" t="s">
        <v>100</v>
      </c>
      <c r="AR12" s="56" t="s">
        <v>100</v>
      </c>
    </row>
    <row r="13" spans="1:44" ht="42" customHeight="1">
      <c r="A13" s="11">
        <v>9</v>
      </c>
      <c r="B13" s="210" t="s">
        <v>88</v>
      </c>
      <c r="C13" s="38" t="s">
        <v>89</v>
      </c>
      <c r="D13" s="39" t="s">
        <v>117</v>
      </c>
      <c r="E13" s="40" t="s">
        <v>118</v>
      </c>
      <c r="F13" s="41" t="s">
        <v>119</v>
      </c>
      <c r="G13" s="42" t="s">
        <v>120</v>
      </c>
      <c r="H13" s="42" t="s">
        <v>103</v>
      </c>
      <c r="I13" s="42" t="s">
        <v>130</v>
      </c>
      <c r="J13" s="43" t="s">
        <v>121</v>
      </c>
      <c r="K13" s="44" t="s">
        <v>122</v>
      </c>
      <c r="L13" s="45" t="s">
        <v>97</v>
      </c>
      <c r="M13" s="45" t="s">
        <v>98</v>
      </c>
      <c r="N13" s="46">
        <v>5256.6502200000004</v>
      </c>
      <c r="O13" s="47">
        <v>5319.9</v>
      </c>
      <c r="P13" s="47">
        <f>IFERROR(O13+N13,"N/A")</f>
        <v>10576.550220000001</v>
      </c>
      <c r="Q13" s="46">
        <v>123.71432</v>
      </c>
      <c r="R13" s="47">
        <v>6750.5280000000002</v>
      </c>
      <c r="S13" s="47">
        <f>IFERROR(R13+Q13,"N/A")</f>
        <v>6874.2423200000003</v>
      </c>
      <c r="T13" s="47">
        <f>IFERROR(R13-O13,"N/A")</f>
        <v>1430.6280000000006</v>
      </c>
      <c r="U13" s="47">
        <f>IFERROR(S13-P13,"N/A")</f>
        <v>-3702.3079000000007</v>
      </c>
      <c r="V13" s="48">
        <f>IFERROR((R13-O13)/O13,"N/A")</f>
        <v>0.26892009248294152</v>
      </c>
      <c r="W13" s="48">
        <f>IFERROR((S13-P13)/P13,"N/A")</f>
        <v>-0.35004872316485824</v>
      </c>
      <c r="X13" s="49" t="s">
        <v>100</v>
      </c>
      <c r="Y13" s="49" t="s">
        <v>100</v>
      </c>
      <c r="Z13" s="50" t="s">
        <v>100</v>
      </c>
      <c r="AA13" s="51">
        <v>7.36</v>
      </c>
      <c r="AB13" s="51">
        <v>184</v>
      </c>
      <c r="AC13" s="51">
        <f>IFERROR(AB13+AA13,"N/A")</f>
        <v>191.36</v>
      </c>
      <c r="AD13" s="51">
        <v>3.56</v>
      </c>
      <c r="AE13" s="51">
        <v>2991</v>
      </c>
      <c r="AF13" s="52">
        <f>IFERROR(AE13+AD13,"N/A")</f>
        <v>2994.56</v>
      </c>
      <c r="AG13" s="53">
        <f>IFERROR(AE13-AB13,"N/A")</f>
        <v>2807</v>
      </c>
      <c r="AH13" s="53">
        <f>IFERROR(AF13-AC13,"N/A")</f>
        <v>2803.2</v>
      </c>
      <c r="AI13" s="54">
        <f>IFERROR((AE13-AB13)/AB13,"N/A")</f>
        <v>15.255434782608695</v>
      </c>
      <c r="AJ13" s="54">
        <f>IFERROR((AF13-AC13)/AC13,"N/A")</f>
        <v>14.648829431438125</v>
      </c>
      <c r="AK13" s="55" t="s">
        <v>100</v>
      </c>
      <c r="AL13" s="56" t="s">
        <v>100</v>
      </c>
      <c r="AM13" s="56" t="s">
        <v>100</v>
      </c>
      <c r="AN13" s="56" t="s">
        <v>100</v>
      </c>
      <c r="AO13" s="56" t="s">
        <v>100</v>
      </c>
      <c r="AP13" s="56" t="s">
        <v>100</v>
      </c>
      <c r="AQ13" s="56" t="s">
        <v>100</v>
      </c>
      <c r="AR13" s="56" t="s">
        <v>100</v>
      </c>
    </row>
    <row r="14" spans="1:44" ht="112.15" customHeight="1">
      <c r="A14" s="9">
        <v>10</v>
      </c>
      <c r="B14" s="139" t="s">
        <v>88</v>
      </c>
      <c r="C14" s="8" t="s">
        <v>89</v>
      </c>
      <c r="D14" s="20" t="s">
        <v>131</v>
      </c>
      <c r="E14" s="21" t="s">
        <v>132</v>
      </c>
      <c r="F14" s="22" t="s">
        <v>133</v>
      </c>
      <c r="G14" s="23" t="s">
        <v>134</v>
      </c>
      <c r="H14" s="23" t="s">
        <v>94</v>
      </c>
      <c r="I14" s="23" t="s">
        <v>94</v>
      </c>
      <c r="J14" s="24" t="s">
        <v>135</v>
      </c>
      <c r="K14" s="25" t="s">
        <v>96</v>
      </c>
      <c r="L14" s="25" t="s">
        <v>97</v>
      </c>
      <c r="M14" s="25" t="s">
        <v>98</v>
      </c>
      <c r="N14" s="26">
        <v>0</v>
      </c>
      <c r="O14" s="26">
        <v>0</v>
      </c>
      <c r="P14" s="26">
        <f t="shared" si="0"/>
        <v>0</v>
      </c>
      <c r="Q14" s="26">
        <v>18630.554410000001</v>
      </c>
      <c r="R14" s="26">
        <v>17329.171419999999</v>
      </c>
      <c r="S14" s="26">
        <f t="shared" si="1"/>
        <v>35959.725829999996</v>
      </c>
      <c r="T14" s="26">
        <f t="shared" si="2"/>
        <v>17329.171419999999</v>
      </c>
      <c r="U14" s="26">
        <f t="shared" si="2"/>
        <v>35959.725829999996</v>
      </c>
      <c r="V14" s="27" t="str">
        <f t="shared" ref="V14:W16" si="11">IFERROR((R14-O14)/O14,"100%")</f>
        <v>100%</v>
      </c>
      <c r="W14" s="27" t="str">
        <f t="shared" si="11"/>
        <v>100%</v>
      </c>
      <c r="X14" s="28" t="str">
        <f t="shared" si="7"/>
        <v>N</v>
      </c>
      <c r="Y14" s="28" t="str">
        <f>IF(AND(ABS(V14)&gt;0.1999, ABS(T14)&gt;9999.99999), "Y", "N")</f>
        <v>Y</v>
      </c>
      <c r="Z14" s="58" t="s">
        <v>136</v>
      </c>
      <c r="AA14" s="59">
        <v>0</v>
      </c>
      <c r="AB14" s="29">
        <v>0</v>
      </c>
      <c r="AC14" s="29">
        <f t="shared" si="3"/>
        <v>0</v>
      </c>
      <c r="AD14" s="29">
        <v>73</v>
      </c>
      <c r="AE14" s="29">
        <v>88</v>
      </c>
      <c r="AF14" s="29">
        <f t="shared" si="4"/>
        <v>161</v>
      </c>
      <c r="AG14" s="30">
        <f t="shared" si="5"/>
        <v>88</v>
      </c>
      <c r="AH14" s="30">
        <f t="shared" si="5"/>
        <v>161</v>
      </c>
      <c r="AI14" s="31" t="str">
        <f>IFERROR((AE14-AB14)/AB14,"100%")</f>
        <v>100%</v>
      </c>
      <c r="AJ14" s="31" t="str">
        <f t="shared" si="6"/>
        <v>N/A</v>
      </c>
      <c r="AK14" s="60" t="str">
        <f t="shared" si="9"/>
        <v>Y</v>
      </c>
      <c r="AL14" s="61" t="s">
        <v>137</v>
      </c>
      <c r="AM14" s="62" t="s">
        <v>138</v>
      </c>
      <c r="AN14" s="34" t="s">
        <v>125</v>
      </c>
      <c r="AO14" s="34" t="s">
        <v>101</v>
      </c>
      <c r="AP14" s="34" t="s">
        <v>125</v>
      </c>
      <c r="AQ14" s="33" t="s">
        <v>108</v>
      </c>
      <c r="AR14" s="33" t="s">
        <v>139</v>
      </c>
    </row>
    <row r="15" spans="1:44" ht="42" customHeight="1">
      <c r="A15" s="9">
        <v>11</v>
      </c>
      <c r="B15" s="139" t="s">
        <v>88</v>
      </c>
      <c r="C15" s="8" t="s">
        <v>89</v>
      </c>
      <c r="D15" s="20" t="s">
        <v>131</v>
      </c>
      <c r="E15" s="21" t="s">
        <v>132</v>
      </c>
      <c r="F15" s="22" t="s">
        <v>133</v>
      </c>
      <c r="G15" s="23" t="s">
        <v>134</v>
      </c>
      <c r="H15" s="23" t="s">
        <v>140</v>
      </c>
      <c r="I15" s="23" t="s">
        <v>141</v>
      </c>
      <c r="J15" s="24" t="s">
        <v>135</v>
      </c>
      <c r="K15" s="25" t="s">
        <v>96</v>
      </c>
      <c r="L15" s="25" t="s">
        <v>97</v>
      </c>
      <c r="M15" s="25" t="s">
        <v>98</v>
      </c>
      <c r="N15" s="26">
        <v>0</v>
      </c>
      <c r="O15" s="26">
        <v>0</v>
      </c>
      <c r="P15" s="26">
        <f t="shared" si="0"/>
        <v>0</v>
      </c>
      <c r="Q15" s="26">
        <v>18630.554410000001</v>
      </c>
      <c r="R15" s="26">
        <v>17329.171419999999</v>
      </c>
      <c r="S15" s="26">
        <f t="shared" si="1"/>
        <v>35959.725829999996</v>
      </c>
      <c r="T15" s="26">
        <f t="shared" si="2"/>
        <v>17329.171419999999</v>
      </c>
      <c r="U15" s="26">
        <f t="shared" si="2"/>
        <v>35959.725829999996</v>
      </c>
      <c r="V15" s="27" t="str">
        <f t="shared" si="11"/>
        <v>100%</v>
      </c>
      <c r="W15" s="27" t="str">
        <f t="shared" si="11"/>
        <v>100%</v>
      </c>
      <c r="X15" s="28" t="s">
        <v>100</v>
      </c>
      <c r="Y15" s="28" t="s">
        <v>100</v>
      </c>
      <c r="Z15" s="28" t="s">
        <v>100</v>
      </c>
      <c r="AA15" s="29">
        <v>0</v>
      </c>
      <c r="AB15" s="29">
        <v>0</v>
      </c>
      <c r="AC15" s="29">
        <f t="shared" si="3"/>
        <v>0</v>
      </c>
      <c r="AD15" s="29">
        <v>73</v>
      </c>
      <c r="AE15" s="29">
        <v>88</v>
      </c>
      <c r="AF15" s="29">
        <f t="shared" si="4"/>
        <v>161</v>
      </c>
      <c r="AG15" s="30">
        <f t="shared" si="5"/>
        <v>88</v>
      </c>
      <c r="AH15" s="30">
        <f t="shared" si="5"/>
        <v>161</v>
      </c>
      <c r="AI15" s="31" t="str">
        <f t="shared" ref="AI15:AI16" si="12">IFERROR((AE15-AB15)/AB15,"100%")</f>
        <v>100%</v>
      </c>
      <c r="AJ15" s="31" t="str">
        <f t="shared" si="6"/>
        <v>N/A</v>
      </c>
      <c r="AK15" s="32" t="s">
        <v>100</v>
      </c>
      <c r="AL15" s="33" t="s">
        <v>100</v>
      </c>
      <c r="AM15" s="33" t="s">
        <v>100</v>
      </c>
      <c r="AN15" s="33" t="s">
        <v>100</v>
      </c>
      <c r="AO15" s="33" t="s">
        <v>100</v>
      </c>
      <c r="AP15" s="33" t="s">
        <v>100</v>
      </c>
      <c r="AQ15" s="33" t="s">
        <v>100</v>
      </c>
      <c r="AR15" s="33" t="s">
        <v>100</v>
      </c>
    </row>
    <row r="16" spans="1:44" ht="42" customHeight="1">
      <c r="A16" s="9">
        <v>12</v>
      </c>
      <c r="B16" s="139" t="s">
        <v>88</v>
      </c>
      <c r="C16" s="8" t="s">
        <v>89</v>
      </c>
      <c r="D16" s="20" t="s">
        <v>131</v>
      </c>
      <c r="E16" s="21" t="s">
        <v>132</v>
      </c>
      <c r="F16" s="22" t="s">
        <v>133</v>
      </c>
      <c r="G16" s="23" t="s">
        <v>134</v>
      </c>
      <c r="H16" s="23" t="s">
        <v>142</v>
      </c>
      <c r="I16" s="23" t="s">
        <v>143</v>
      </c>
      <c r="J16" s="24" t="s">
        <v>135</v>
      </c>
      <c r="K16" s="25" t="s">
        <v>96</v>
      </c>
      <c r="L16" s="25" t="s">
        <v>97</v>
      </c>
      <c r="M16" s="25" t="s">
        <v>98</v>
      </c>
      <c r="N16" s="26">
        <v>0</v>
      </c>
      <c r="O16" s="26">
        <v>0</v>
      </c>
      <c r="P16" s="26">
        <f t="shared" si="0"/>
        <v>0</v>
      </c>
      <c r="Q16" s="26">
        <v>18630.554410000001</v>
      </c>
      <c r="R16" s="26">
        <v>17329.171419999999</v>
      </c>
      <c r="S16" s="26">
        <f t="shared" si="1"/>
        <v>35959.725829999996</v>
      </c>
      <c r="T16" s="26">
        <f t="shared" si="2"/>
        <v>17329.171419999999</v>
      </c>
      <c r="U16" s="26">
        <f t="shared" si="2"/>
        <v>35959.725829999996</v>
      </c>
      <c r="V16" s="27" t="str">
        <f t="shared" si="11"/>
        <v>100%</v>
      </c>
      <c r="W16" s="27" t="str">
        <f t="shared" si="11"/>
        <v>100%</v>
      </c>
      <c r="X16" s="28" t="s">
        <v>100</v>
      </c>
      <c r="Y16" s="28" t="s">
        <v>100</v>
      </c>
      <c r="Z16" s="28" t="s">
        <v>100</v>
      </c>
      <c r="AA16" s="29">
        <v>0</v>
      </c>
      <c r="AB16" s="29">
        <v>0</v>
      </c>
      <c r="AC16" s="29">
        <f t="shared" si="3"/>
        <v>0</v>
      </c>
      <c r="AD16" s="29">
        <v>73</v>
      </c>
      <c r="AE16" s="29">
        <v>88</v>
      </c>
      <c r="AF16" s="29">
        <f t="shared" si="4"/>
        <v>161</v>
      </c>
      <c r="AG16" s="30">
        <f t="shared" si="5"/>
        <v>88</v>
      </c>
      <c r="AH16" s="30">
        <f t="shared" si="5"/>
        <v>161</v>
      </c>
      <c r="AI16" s="31" t="str">
        <f t="shared" si="12"/>
        <v>100%</v>
      </c>
      <c r="AJ16" s="31" t="str">
        <f t="shared" si="6"/>
        <v>N/A</v>
      </c>
      <c r="AK16" s="32" t="s">
        <v>100</v>
      </c>
      <c r="AL16" s="33" t="s">
        <v>100</v>
      </c>
      <c r="AM16" s="33" t="s">
        <v>100</v>
      </c>
      <c r="AN16" s="33" t="s">
        <v>100</v>
      </c>
      <c r="AO16" s="33" t="s">
        <v>100</v>
      </c>
      <c r="AP16" s="33" t="s">
        <v>100</v>
      </c>
      <c r="AQ16" s="33" t="s">
        <v>100</v>
      </c>
      <c r="AR16" s="33" t="s">
        <v>100</v>
      </c>
    </row>
    <row r="17" spans="1:44" ht="102">
      <c r="A17" s="9">
        <v>13</v>
      </c>
      <c r="B17" s="139" t="s">
        <v>88</v>
      </c>
      <c r="C17" s="8" t="s">
        <v>89</v>
      </c>
      <c r="D17" s="20" t="s">
        <v>144</v>
      </c>
      <c r="E17" s="21" t="s">
        <v>145</v>
      </c>
      <c r="F17" s="22" t="s">
        <v>146</v>
      </c>
      <c r="G17" s="23" t="s">
        <v>147</v>
      </c>
      <c r="H17" s="23" t="s">
        <v>94</v>
      </c>
      <c r="I17" s="23" t="s">
        <v>94</v>
      </c>
      <c r="J17" s="24" t="s">
        <v>135</v>
      </c>
      <c r="K17" s="25" t="s">
        <v>96</v>
      </c>
      <c r="L17" s="25" t="s">
        <v>97</v>
      </c>
      <c r="M17" s="25" t="s">
        <v>98</v>
      </c>
      <c r="N17" s="26">
        <v>4889.4942499999997</v>
      </c>
      <c r="O17" s="26">
        <v>4948.3473994256228</v>
      </c>
      <c r="P17" s="26">
        <f t="shared" si="0"/>
        <v>9837.8416494256235</v>
      </c>
      <c r="Q17" s="26">
        <v>3490.69965</v>
      </c>
      <c r="R17" s="26">
        <v>4512.0681299999997</v>
      </c>
      <c r="S17" s="26">
        <f t="shared" si="1"/>
        <v>8002.7677800000001</v>
      </c>
      <c r="T17" s="26">
        <f t="shared" si="2"/>
        <v>-436.27926942562317</v>
      </c>
      <c r="U17" s="26">
        <f t="shared" si="2"/>
        <v>-1835.0738694256233</v>
      </c>
      <c r="V17" s="27">
        <f t="shared" ref="V17:W30" si="13">IFERROR((R17-O17)/O17,"N/A")</f>
        <v>-8.8166661353700451E-2</v>
      </c>
      <c r="W17" s="27">
        <f t="shared" si="13"/>
        <v>-0.18653216170975501</v>
      </c>
      <c r="X17" s="28" t="str">
        <f t="shared" si="7"/>
        <v>N</v>
      </c>
      <c r="Y17" s="28" t="str">
        <f t="shared" si="8"/>
        <v>N</v>
      </c>
      <c r="Z17" s="35" t="s">
        <v>148</v>
      </c>
      <c r="AA17" s="29" t="s">
        <v>149</v>
      </c>
      <c r="AB17" s="29" t="s">
        <v>110</v>
      </c>
      <c r="AC17" s="29" t="str">
        <f t="shared" si="3"/>
        <v>N/A</v>
      </c>
      <c r="AD17" s="29" t="s">
        <v>149</v>
      </c>
      <c r="AE17" s="29" t="s">
        <v>150</v>
      </c>
      <c r="AF17" s="29" t="str">
        <f>IFERROR(AE17+AD17,"N/A")</f>
        <v>N/A</v>
      </c>
      <c r="AG17" s="30" t="str">
        <f t="shared" si="5"/>
        <v>N/A</v>
      </c>
      <c r="AH17" s="30" t="str">
        <f t="shared" si="5"/>
        <v>N/A</v>
      </c>
      <c r="AI17" s="31" t="str">
        <f t="shared" si="6"/>
        <v>N/A</v>
      </c>
      <c r="AJ17" s="31" t="str">
        <f t="shared" si="6"/>
        <v>N/A</v>
      </c>
      <c r="AK17" s="32" t="str">
        <f>IFERROR(IF(ABS(AI17)&gt;19.999%,"Y","N"),"N")</f>
        <v>N</v>
      </c>
      <c r="AL17" s="33" t="s">
        <v>100</v>
      </c>
      <c r="AM17" s="33" t="s">
        <v>100</v>
      </c>
      <c r="AN17" s="34" t="s">
        <v>101</v>
      </c>
      <c r="AO17" s="34" t="s">
        <v>101</v>
      </c>
      <c r="AP17" s="34" t="s">
        <v>101</v>
      </c>
      <c r="AQ17" s="33" t="s">
        <v>108</v>
      </c>
      <c r="AR17" s="33" t="s">
        <v>100</v>
      </c>
    </row>
    <row r="18" spans="1:44" ht="37.5" customHeight="1">
      <c r="A18" s="9">
        <v>14</v>
      </c>
      <c r="B18" s="139" t="s">
        <v>88</v>
      </c>
      <c r="C18" s="8" t="s">
        <v>89</v>
      </c>
      <c r="D18" s="20" t="s">
        <v>144</v>
      </c>
      <c r="E18" s="21" t="s">
        <v>145</v>
      </c>
      <c r="F18" s="22" t="s">
        <v>146</v>
      </c>
      <c r="G18" s="23" t="s">
        <v>147</v>
      </c>
      <c r="H18" s="23" t="s">
        <v>151</v>
      </c>
      <c r="I18" s="23" t="s">
        <v>152</v>
      </c>
      <c r="J18" s="24" t="s">
        <v>135</v>
      </c>
      <c r="K18" s="25" t="s">
        <v>96</v>
      </c>
      <c r="L18" s="25" t="s">
        <v>97</v>
      </c>
      <c r="M18" s="25" t="s">
        <v>98</v>
      </c>
      <c r="N18" s="26">
        <v>4889.4942499999997</v>
      </c>
      <c r="O18" s="26">
        <v>4948.3473994256228</v>
      </c>
      <c r="P18" s="26">
        <f t="shared" si="0"/>
        <v>9837.8416494256235</v>
      </c>
      <c r="Q18" s="26">
        <v>3489.69965</v>
      </c>
      <c r="R18" s="26">
        <v>4512.0681299999997</v>
      </c>
      <c r="S18" s="26">
        <f t="shared" si="1"/>
        <v>8001.7677800000001</v>
      </c>
      <c r="T18" s="26">
        <f t="shared" si="2"/>
        <v>-436.27926942562317</v>
      </c>
      <c r="U18" s="26">
        <f t="shared" si="2"/>
        <v>-1836.0738694256233</v>
      </c>
      <c r="V18" s="27">
        <f t="shared" si="13"/>
        <v>-8.8166661353700451E-2</v>
      </c>
      <c r="W18" s="27">
        <f t="shared" si="13"/>
        <v>-0.18663381002202056</v>
      </c>
      <c r="X18" s="28" t="s">
        <v>100</v>
      </c>
      <c r="Y18" s="28" t="s">
        <v>100</v>
      </c>
      <c r="Z18" s="28" t="s">
        <v>100</v>
      </c>
      <c r="AA18" s="29" t="s">
        <v>149</v>
      </c>
      <c r="AB18" s="29" t="s">
        <v>110</v>
      </c>
      <c r="AC18" s="29" t="str">
        <f t="shared" si="3"/>
        <v>N/A</v>
      </c>
      <c r="AD18" s="29" t="s">
        <v>149</v>
      </c>
      <c r="AE18" s="29" t="s">
        <v>150</v>
      </c>
      <c r="AF18" s="29" t="str">
        <f t="shared" si="4"/>
        <v>N/A</v>
      </c>
      <c r="AG18" s="30" t="str">
        <f t="shared" si="5"/>
        <v>N/A</v>
      </c>
      <c r="AH18" s="30" t="str">
        <f t="shared" si="5"/>
        <v>N/A</v>
      </c>
      <c r="AI18" s="31" t="str">
        <f t="shared" si="6"/>
        <v>N/A</v>
      </c>
      <c r="AJ18" s="31" t="str">
        <f t="shared" si="6"/>
        <v>N/A</v>
      </c>
      <c r="AK18" s="32" t="s">
        <v>100</v>
      </c>
      <c r="AL18" s="33" t="s">
        <v>100</v>
      </c>
      <c r="AM18" s="33" t="s">
        <v>100</v>
      </c>
      <c r="AN18" s="33" t="s">
        <v>100</v>
      </c>
      <c r="AO18" s="33" t="s">
        <v>100</v>
      </c>
      <c r="AP18" s="33" t="s">
        <v>100</v>
      </c>
      <c r="AQ18" s="33" t="s">
        <v>100</v>
      </c>
      <c r="AR18" s="33" t="s">
        <v>100</v>
      </c>
    </row>
    <row r="19" spans="1:44" ht="91.15" customHeight="1">
      <c r="A19" s="9">
        <v>15</v>
      </c>
      <c r="B19" s="139" t="s">
        <v>88</v>
      </c>
      <c r="C19" s="8" t="s">
        <v>89</v>
      </c>
      <c r="D19" s="20" t="s">
        <v>153</v>
      </c>
      <c r="E19" s="21" t="s">
        <v>154</v>
      </c>
      <c r="F19" s="22" t="s">
        <v>155</v>
      </c>
      <c r="G19" s="23" t="s">
        <v>156</v>
      </c>
      <c r="H19" s="23" t="s">
        <v>94</v>
      </c>
      <c r="I19" s="23" t="s">
        <v>94</v>
      </c>
      <c r="J19" s="24" t="s">
        <v>157</v>
      </c>
      <c r="K19" s="25" t="s">
        <v>96</v>
      </c>
      <c r="L19" s="25" t="s">
        <v>97</v>
      </c>
      <c r="M19" s="25" t="s">
        <v>98</v>
      </c>
      <c r="N19" s="26">
        <v>35760.950839999998</v>
      </c>
      <c r="O19" s="26">
        <v>36191.392995986171</v>
      </c>
      <c r="P19" s="26">
        <f t="shared" si="0"/>
        <v>71952.343835986161</v>
      </c>
      <c r="Q19" s="26">
        <v>20683.032309999999</v>
      </c>
      <c r="R19" s="26">
        <v>8749.0644300000004</v>
      </c>
      <c r="S19" s="26">
        <f t="shared" si="1"/>
        <v>29432.096740000001</v>
      </c>
      <c r="T19" s="26">
        <f t="shared" si="2"/>
        <v>-27442.328565986172</v>
      </c>
      <c r="U19" s="26">
        <f t="shared" si="2"/>
        <v>-42520.24709598616</v>
      </c>
      <c r="V19" s="27">
        <f t="shared" si="13"/>
        <v>-0.75825565954396068</v>
      </c>
      <c r="W19" s="27">
        <f t="shared" si="13"/>
        <v>-0.5909501321167544</v>
      </c>
      <c r="X19" s="28" t="str">
        <f t="shared" si="7"/>
        <v>Y</v>
      </c>
      <c r="Y19" s="28" t="str">
        <f t="shared" si="8"/>
        <v>Y</v>
      </c>
      <c r="Z19" s="28" t="s">
        <v>158</v>
      </c>
      <c r="AA19" s="29">
        <v>46200</v>
      </c>
      <c r="AB19" s="29">
        <v>46200</v>
      </c>
      <c r="AC19" s="29">
        <f t="shared" si="3"/>
        <v>92400</v>
      </c>
      <c r="AD19" s="29">
        <v>11612</v>
      </c>
      <c r="AE19" s="29">
        <v>13621</v>
      </c>
      <c r="AF19" s="29">
        <f t="shared" si="4"/>
        <v>25233</v>
      </c>
      <c r="AG19" s="30">
        <f t="shared" si="5"/>
        <v>-32579</v>
      </c>
      <c r="AH19" s="30">
        <f t="shared" si="5"/>
        <v>-67167</v>
      </c>
      <c r="AI19" s="31">
        <f t="shared" si="6"/>
        <v>-0.70517316017316012</v>
      </c>
      <c r="AJ19" s="31">
        <f t="shared" si="6"/>
        <v>-0.72691558441558446</v>
      </c>
      <c r="AK19" s="32" t="str">
        <f t="shared" si="9"/>
        <v>Y</v>
      </c>
      <c r="AL19" s="33" t="s">
        <v>159</v>
      </c>
      <c r="AM19" s="33" t="s">
        <v>160</v>
      </c>
      <c r="AN19" s="34" t="s">
        <v>114</v>
      </c>
      <c r="AO19" s="34" t="s">
        <v>101</v>
      </c>
      <c r="AP19" s="34" t="s">
        <v>114</v>
      </c>
      <c r="AQ19" s="33" t="s">
        <v>108</v>
      </c>
      <c r="AR19" s="33" t="s">
        <v>161</v>
      </c>
    </row>
    <row r="20" spans="1:44" ht="51.6" customHeight="1">
      <c r="A20" s="9">
        <v>16</v>
      </c>
      <c r="B20" s="139" t="s">
        <v>88</v>
      </c>
      <c r="C20" s="8" t="s">
        <v>89</v>
      </c>
      <c r="D20" s="20" t="s">
        <v>153</v>
      </c>
      <c r="E20" s="21" t="s">
        <v>154</v>
      </c>
      <c r="F20" s="22" t="s">
        <v>155</v>
      </c>
      <c r="G20" s="23" t="s">
        <v>156</v>
      </c>
      <c r="H20" s="23" t="s">
        <v>162</v>
      </c>
      <c r="I20" s="23" t="s">
        <v>163</v>
      </c>
      <c r="J20" s="24" t="s">
        <v>157</v>
      </c>
      <c r="K20" s="25" t="s">
        <v>96</v>
      </c>
      <c r="L20" s="25" t="s">
        <v>97</v>
      </c>
      <c r="M20" s="25" t="s">
        <v>98</v>
      </c>
      <c r="N20" s="26">
        <v>35760.950839999998</v>
      </c>
      <c r="O20" s="26">
        <v>36191.392995986171</v>
      </c>
      <c r="P20" s="26">
        <f t="shared" si="0"/>
        <v>71952.343835986161</v>
      </c>
      <c r="Q20" s="26">
        <v>20682.032309999999</v>
      </c>
      <c r="R20" s="26">
        <v>8749.0644300000004</v>
      </c>
      <c r="S20" s="26">
        <f t="shared" si="1"/>
        <v>29431.096740000001</v>
      </c>
      <c r="T20" s="26">
        <f t="shared" si="2"/>
        <v>-27442.328565986172</v>
      </c>
      <c r="U20" s="26">
        <f t="shared" si="2"/>
        <v>-42521.24709598616</v>
      </c>
      <c r="V20" s="27">
        <f t="shared" si="13"/>
        <v>-0.75825565954396068</v>
      </c>
      <c r="W20" s="27">
        <f t="shared" si="13"/>
        <v>-0.59096403020466493</v>
      </c>
      <c r="X20" s="28" t="s">
        <v>100</v>
      </c>
      <c r="Y20" s="28" t="s">
        <v>100</v>
      </c>
      <c r="Z20" s="28" t="s">
        <v>100</v>
      </c>
      <c r="AA20" s="29">
        <v>46200</v>
      </c>
      <c r="AB20" s="29">
        <v>46200</v>
      </c>
      <c r="AC20" s="29">
        <f t="shared" si="3"/>
        <v>92400</v>
      </c>
      <c r="AD20" s="29">
        <v>11612</v>
      </c>
      <c r="AE20" s="29">
        <v>13621</v>
      </c>
      <c r="AF20" s="29">
        <f t="shared" si="4"/>
        <v>25233</v>
      </c>
      <c r="AG20" s="30">
        <f t="shared" si="5"/>
        <v>-32579</v>
      </c>
      <c r="AH20" s="30">
        <f t="shared" si="5"/>
        <v>-67167</v>
      </c>
      <c r="AI20" s="31">
        <f t="shared" si="6"/>
        <v>-0.70517316017316012</v>
      </c>
      <c r="AJ20" s="31">
        <f t="shared" si="6"/>
        <v>-0.72691558441558446</v>
      </c>
      <c r="AK20" s="32" t="s">
        <v>100</v>
      </c>
      <c r="AL20" s="33" t="s">
        <v>100</v>
      </c>
      <c r="AM20" s="33" t="s">
        <v>100</v>
      </c>
      <c r="AN20" s="33" t="s">
        <v>100</v>
      </c>
      <c r="AO20" s="33" t="s">
        <v>100</v>
      </c>
      <c r="AP20" s="33" t="s">
        <v>100</v>
      </c>
      <c r="AQ20" s="33" t="s">
        <v>100</v>
      </c>
      <c r="AR20" s="33" t="s">
        <v>100</v>
      </c>
    </row>
    <row r="21" spans="1:44" ht="75" customHeight="1">
      <c r="A21" s="9">
        <v>17</v>
      </c>
      <c r="B21" s="139" t="s">
        <v>88</v>
      </c>
      <c r="C21" s="8" t="s">
        <v>89</v>
      </c>
      <c r="D21" s="20" t="s">
        <v>153</v>
      </c>
      <c r="E21" s="21" t="s">
        <v>154</v>
      </c>
      <c r="F21" s="22" t="s">
        <v>164</v>
      </c>
      <c r="G21" s="23" t="s">
        <v>165</v>
      </c>
      <c r="H21" s="23" t="s">
        <v>94</v>
      </c>
      <c r="I21" s="23" t="s">
        <v>94</v>
      </c>
      <c r="J21" s="24" t="s">
        <v>157</v>
      </c>
      <c r="K21" s="25" t="s">
        <v>96</v>
      </c>
      <c r="L21" s="25" t="s">
        <v>97</v>
      </c>
      <c r="M21" s="25" t="s">
        <v>98</v>
      </c>
      <c r="N21" s="26">
        <v>5881.9291499999999</v>
      </c>
      <c r="O21" s="26">
        <v>5952.7278943389547</v>
      </c>
      <c r="P21" s="26">
        <f t="shared" si="0"/>
        <v>11834.657044338954</v>
      </c>
      <c r="Q21" s="26">
        <v>923.85175000000004</v>
      </c>
      <c r="R21" s="26">
        <v>598.35892000000001</v>
      </c>
      <c r="S21" s="26">
        <f t="shared" si="1"/>
        <v>1522.2106699999999</v>
      </c>
      <c r="T21" s="26">
        <f t="shared" si="2"/>
        <v>-5354.368974338955</v>
      </c>
      <c r="U21" s="26">
        <f t="shared" si="2"/>
        <v>-10312.446374338953</v>
      </c>
      <c r="V21" s="27">
        <f t="shared" si="13"/>
        <v>-0.89948156028280091</v>
      </c>
      <c r="W21" s="27">
        <f t="shared" si="13"/>
        <v>-0.87137686674848414</v>
      </c>
      <c r="X21" s="28" t="str">
        <f t="shared" si="7"/>
        <v>N</v>
      </c>
      <c r="Y21" s="28" t="str">
        <f t="shared" si="8"/>
        <v>N</v>
      </c>
      <c r="Z21" s="28" t="s">
        <v>166</v>
      </c>
      <c r="AA21" s="29">
        <v>3</v>
      </c>
      <c r="AB21" s="29">
        <v>3</v>
      </c>
      <c r="AC21" s="29">
        <f t="shared" si="3"/>
        <v>6</v>
      </c>
      <c r="AD21" s="29">
        <v>1</v>
      </c>
      <c r="AE21" s="29">
        <v>2</v>
      </c>
      <c r="AF21" s="29">
        <f t="shared" si="4"/>
        <v>3</v>
      </c>
      <c r="AG21" s="30">
        <f t="shared" si="5"/>
        <v>-1</v>
      </c>
      <c r="AH21" s="30">
        <f t="shared" si="5"/>
        <v>-3</v>
      </c>
      <c r="AI21" s="31">
        <f t="shared" si="6"/>
        <v>-0.33333333333333331</v>
      </c>
      <c r="AJ21" s="31">
        <f t="shared" si="6"/>
        <v>-0.5</v>
      </c>
      <c r="AK21" s="32" t="str">
        <f t="shared" si="9"/>
        <v>Y</v>
      </c>
      <c r="AL21" s="33" t="s">
        <v>100</v>
      </c>
      <c r="AM21" s="33" t="s">
        <v>167</v>
      </c>
      <c r="AN21" s="34" t="s">
        <v>114</v>
      </c>
      <c r="AO21" s="34" t="s">
        <v>101</v>
      </c>
      <c r="AP21" s="34" t="s">
        <v>101</v>
      </c>
      <c r="AQ21" s="33" t="s">
        <v>108</v>
      </c>
      <c r="AR21" s="33" t="s">
        <v>168</v>
      </c>
    </row>
    <row r="22" spans="1:44" ht="52.15" customHeight="1">
      <c r="A22" s="9">
        <v>18</v>
      </c>
      <c r="B22" s="139" t="s">
        <v>88</v>
      </c>
      <c r="C22" s="8" t="s">
        <v>89</v>
      </c>
      <c r="D22" s="20" t="s">
        <v>153</v>
      </c>
      <c r="E22" s="21" t="s">
        <v>154</v>
      </c>
      <c r="F22" s="22" t="s">
        <v>164</v>
      </c>
      <c r="G22" s="23" t="s">
        <v>165</v>
      </c>
      <c r="H22" s="23" t="s">
        <v>162</v>
      </c>
      <c r="I22" s="23" t="s">
        <v>169</v>
      </c>
      <c r="J22" s="24" t="s">
        <v>157</v>
      </c>
      <c r="K22" s="25" t="s">
        <v>96</v>
      </c>
      <c r="L22" s="25" t="s">
        <v>97</v>
      </c>
      <c r="M22" s="25" t="s">
        <v>98</v>
      </c>
      <c r="N22" s="26">
        <v>5881.9291499999999</v>
      </c>
      <c r="O22" s="26">
        <v>5952.7278943389547</v>
      </c>
      <c r="P22" s="26">
        <f t="shared" si="0"/>
        <v>11834.657044338954</v>
      </c>
      <c r="Q22" s="26">
        <v>922.85175000000004</v>
      </c>
      <c r="R22" s="26">
        <v>598.35892000000001</v>
      </c>
      <c r="S22" s="26">
        <f t="shared" si="1"/>
        <v>1521.2106699999999</v>
      </c>
      <c r="T22" s="26">
        <f t="shared" si="2"/>
        <v>-5354.368974338955</v>
      </c>
      <c r="U22" s="26">
        <f t="shared" si="2"/>
        <v>-10313.446374338953</v>
      </c>
      <c r="V22" s="27">
        <f t="shared" si="13"/>
        <v>-0.89948156028280091</v>
      </c>
      <c r="W22" s="27">
        <f t="shared" si="13"/>
        <v>-0.871461364338592</v>
      </c>
      <c r="X22" s="28" t="s">
        <v>100</v>
      </c>
      <c r="Y22" s="28" t="s">
        <v>100</v>
      </c>
      <c r="Z22" s="28" t="s">
        <v>100</v>
      </c>
      <c r="AA22" s="29">
        <v>3</v>
      </c>
      <c r="AB22" s="29">
        <v>3</v>
      </c>
      <c r="AC22" s="29">
        <f t="shared" si="3"/>
        <v>6</v>
      </c>
      <c r="AD22" s="29">
        <v>1</v>
      </c>
      <c r="AE22" s="29">
        <v>2</v>
      </c>
      <c r="AF22" s="29">
        <f t="shared" si="4"/>
        <v>3</v>
      </c>
      <c r="AG22" s="30">
        <f t="shared" si="5"/>
        <v>-1</v>
      </c>
      <c r="AH22" s="30">
        <f t="shared" si="5"/>
        <v>-3</v>
      </c>
      <c r="AI22" s="31">
        <f t="shared" si="6"/>
        <v>-0.33333333333333331</v>
      </c>
      <c r="AJ22" s="31">
        <f t="shared" si="6"/>
        <v>-0.5</v>
      </c>
      <c r="AK22" s="32" t="s">
        <v>100</v>
      </c>
      <c r="AL22" s="33" t="s">
        <v>100</v>
      </c>
      <c r="AM22" s="33" t="s">
        <v>100</v>
      </c>
      <c r="AN22" s="33" t="s">
        <v>100</v>
      </c>
      <c r="AO22" s="33" t="s">
        <v>100</v>
      </c>
      <c r="AP22" s="33" t="s">
        <v>100</v>
      </c>
      <c r="AQ22" s="33" t="s">
        <v>100</v>
      </c>
      <c r="AR22" s="33" t="s">
        <v>100</v>
      </c>
    </row>
    <row r="23" spans="1:44" ht="87" customHeight="1">
      <c r="A23" s="9">
        <v>19</v>
      </c>
      <c r="B23" s="139" t="s">
        <v>88</v>
      </c>
      <c r="C23" s="8" t="s">
        <v>89</v>
      </c>
      <c r="D23" s="20" t="s">
        <v>153</v>
      </c>
      <c r="E23" s="21" t="s">
        <v>154</v>
      </c>
      <c r="F23" s="22" t="s">
        <v>170</v>
      </c>
      <c r="G23" s="23" t="s">
        <v>171</v>
      </c>
      <c r="H23" s="23" t="s">
        <v>94</v>
      </c>
      <c r="I23" s="23" t="s">
        <v>94</v>
      </c>
      <c r="J23" s="24" t="s">
        <v>157</v>
      </c>
      <c r="K23" s="25" t="s">
        <v>96</v>
      </c>
      <c r="L23" s="25" t="s">
        <v>97</v>
      </c>
      <c r="M23" s="25" t="s">
        <v>98</v>
      </c>
      <c r="N23" s="26">
        <v>128.64849000000001</v>
      </c>
      <c r="O23" s="26">
        <v>130.19698970641258</v>
      </c>
      <c r="P23" s="26">
        <f t="shared" si="0"/>
        <v>258.84547970641256</v>
      </c>
      <c r="Q23" s="26">
        <v>367.35987</v>
      </c>
      <c r="R23" s="26">
        <v>249.66</v>
      </c>
      <c r="S23" s="26">
        <f t="shared" si="1"/>
        <v>617.01986999999997</v>
      </c>
      <c r="T23" s="26">
        <f t="shared" si="2"/>
        <v>119.46301029358742</v>
      </c>
      <c r="U23" s="26">
        <f t="shared" si="2"/>
        <v>358.17439029358741</v>
      </c>
      <c r="V23" s="27">
        <f t="shared" si="13"/>
        <v>0.91755585565357745</v>
      </c>
      <c r="W23" s="27">
        <f t="shared" si="13"/>
        <v>1.3837382468484116</v>
      </c>
      <c r="X23" s="28" t="str">
        <f t="shared" si="7"/>
        <v>N</v>
      </c>
      <c r="Y23" s="28" t="str">
        <f t="shared" si="8"/>
        <v>N</v>
      </c>
      <c r="Z23" s="28" t="s">
        <v>172</v>
      </c>
      <c r="AA23" s="29">
        <v>4</v>
      </c>
      <c r="AB23" s="29">
        <v>4</v>
      </c>
      <c r="AC23" s="29">
        <f t="shared" si="3"/>
        <v>8</v>
      </c>
      <c r="AD23" s="29">
        <v>6</v>
      </c>
      <c r="AE23" s="29">
        <v>0</v>
      </c>
      <c r="AF23" s="29">
        <f t="shared" si="4"/>
        <v>6</v>
      </c>
      <c r="AG23" s="30">
        <f t="shared" si="5"/>
        <v>-4</v>
      </c>
      <c r="AH23" s="30">
        <f t="shared" si="5"/>
        <v>-2</v>
      </c>
      <c r="AI23" s="31">
        <f t="shared" si="6"/>
        <v>-1</v>
      </c>
      <c r="AJ23" s="31">
        <f t="shared" si="6"/>
        <v>-0.25</v>
      </c>
      <c r="AK23" s="32" t="str">
        <f t="shared" si="9"/>
        <v>Y</v>
      </c>
      <c r="AL23" s="33" t="s">
        <v>100</v>
      </c>
      <c r="AM23" s="33" t="s">
        <v>173</v>
      </c>
      <c r="AN23" s="34" t="s">
        <v>114</v>
      </c>
      <c r="AO23" s="34" t="s">
        <v>101</v>
      </c>
      <c r="AP23" s="34" t="s">
        <v>101</v>
      </c>
      <c r="AQ23" s="33" t="s">
        <v>108</v>
      </c>
      <c r="AR23" s="33" t="s">
        <v>174</v>
      </c>
    </row>
    <row r="24" spans="1:44" ht="53.65" customHeight="1">
      <c r="A24" s="9">
        <v>20</v>
      </c>
      <c r="B24" s="139" t="s">
        <v>88</v>
      </c>
      <c r="C24" s="8" t="s">
        <v>89</v>
      </c>
      <c r="D24" s="20" t="s">
        <v>153</v>
      </c>
      <c r="E24" s="21" t="s">
        <v>154</v>
      </c>
      <c r="F24" s="22" t="s">
        <v>170</v>
      </c>
      <c r="G24" s="23" t="s">
        <v>171</v>
      </c>
      <c r="H24" s="23" t="s">
        <v>162</v>
      </c>
      <c r="I24" s="23" t="s">
        <v>175</v>
      </c>
      <c r="J24" s="24" t="s">
        <v>157</v>
      </c>
      <c r="K24" s="25" t="s">
        <v>96</v>
      </c>
      <c r="L24" s="25" t="s">
        <v>97</v>
      </c>
      <c r="M24" s="25" t="s">
        <v>98</v>
      </c>
      <c r="N24" s="26">
        <v>128.64849000000001</v>
      </c>
      <c r="O24" s="26">
        <v>130.19698970641258</v>
      </c>
      <c r="P24" s="26">
        <f t="shared" si="0"/>
        <v>258.84547970641256</v>
      </c>
      <c r="Q24" s="26">
        <v>366.35987</v>
      </c>
      <c r="R24" s="26">
        <v>249.66</v>
      </c>
      <c r="S24" s="26">
        <f t="shared" si="1"/>
        <v>616.01986999999997</v>
      </c>
      <c r="T24" s="26">
        <f t="shared" si="2"/>
        <v>119.46301029358742</v>
      </c>
      <c r="U24" s="26">
        <f t="shared" si="2"/>
        <v>357.17439029358741</v>
      </c>
      <c r="V24" s="27">
        <f t="shared" si="13"/>
        <v>0.91755585565357745</v>
      </c>
      <c r="W24" s="27">
        <f t="shared" si="13"/>
        <v>1.3798749381240938</v>
      </c>
      <c r="X24" s="28" t="s">
        <v>100</v>
      </c>
      <c r="Y24" s="28" t="s">
        <v>100</v>
      </c>
      <c r="Z24" s="28" t="s">
        <v>100</v>
      </c>
      <c r="AA24" s="29">
        <v>4</v>
      </c>
      <c r="AB24" s="29">
        <v>4</v>
      </c>
      <c r="AC24" s="29">
        <f t="shared" si="3"/>
        <v>8</v>
      </c>
      <c r="AD24" s="29">
        <v>6</v>
      </c>
      <c r="AE24" s="29">
        <v>0</v>
      </c>
      <c r="AF24" s="29">
        <f t="shared" si="4"/>
        <v>6</v>
      </c>
      <c r="AG24" s="30">
        <f t="shared" si="5"/>
        <v>-4</v>
      </c>
      <c r="AH24" s="30">
        <f t="shared" si="5"/>
        <v>-2</v>
      </c>
      <c r="AI24" s="31">
        <f t="shared" si="6"/>
        <v>-1</v>
      </c>
      <c r="AJ24" s="31">
        <f t="shared" si="6"/>
        <v>-0.25</v>
      </c>
      <c r="AK24" s="32" t="s">
        <v>100</v>
      </c>
      <c r="AL24" s="33" t="s">
        <v>100</v>
      </c>
      <c r="AM24" s="33" t="s">
        <v>100</v>
      </c>
      <c r="AN24" s="33" t="s">
        <v>100</v>
      </c>
      <c r="AO24" s="33" t="s">
        <v>100</v>
      </c>
      <c r="AP24" s="33" t="s">
        <v>100</v>
      </c>
      <c r="AQ24" s="33" t="s">
        <v>100</v>
      </c>
      <c r="AR24" s="33" t="s">
        <v>100</v>
      </c>
    </row>
    <row r="25" spans="1:44" ht="89.25">
      <c r="A25" s="9">
        <v>21</v>
      </c>
      <c r="B25" s="139" t="s">
        <v>88</v>
      </c>
      <c r="C25" s="8" t="s">
        <v>89</v>
      </c>
      <c r="D25" s="20" t="s">
        <v>153</v>
      </c>
      <c r="E25" s="21" t="s">
        <v>154</v>
      </c>
      <c r="F25" s="22" t="s">
        <v>176</v>
      </c>
      <c r="G25" s="23" t="s">
        <v>177</v>
      </c>
      <c r="H25" s="23" t="s">
        <v>94</v>
      </c>
      <c r="I25" s="23" t="s">
        <v>94</v>
      </c>
      <c r="J25" s="24" t="s">
        <v>157</v>
      </c>
      <c r="K25" s="25" t="s">
        <v>96</v>
      </c>
      <c r="L25" s="25" t="s">
        <v>97</v>
      </c>
      <c r="M25" s="25" t="s">
        <v>98</v>
      </c>
      <c r="N25" s="26">
        <v>58.975380000000001</v>
      </c>
      <c r="O25" s="26">
        <v>59.685242659116774</v>
      </c>
      <c r="P25" s="26">
        <f t="shared" si="0"/>
        <v>118.66062265911677</v>
      </c>
      <c r="Q25" s="26">
        <v>9.0343</v>
      </c>
      <c r="R25" s="26">
        <v>19.811349999999997</v>
      </c>
      <c r="S25" s="26">
        <f t="shared" si="1"/>
        <v>28.845649999999999</v>
      </c>
      <c r="T25" s="26">
        <f t="shared" si="2"/>
        <v>-39.873892659116777</v>
      </c>
      <c r="U25" s="26">
        <f t="shared" si="2"/>
        <v>-89.814972659116762</v>
      </c>
      <c r="V25" s="27">
        <f t="shared" si="13"/>
        <v>-0.66806954085535808</v>
      </c>
      <c r="W25" s="27">
        <f t="shared" si="13"/>
        <v>-0.75690629836937084</v>
      </c>
      <c r="X25" s="28" t="str">
        <f t="shared" si="7"/>
        <v>N</v>
      </c>
      <c r="Y25" s="28" t="str">
        <f t="shared" si="8"/>
        <v>N</v>
      </c>
      <c r="Z25" s="35" t="s">
        <v>178</v>
      </c>
      <c r="AA25" s="29" t="s">
        <v>149</v>
      </c>
      <c r="AB25" s="29" t="s">
        <v>110</v>
      </c>
      <c r="AC25" s="29" t="str">
        <f t="shared" si="3"/>
        <v>N/A</v>
      </c>
      <c r="AD25" s="29" t="s">
        <v>149</v>
      </c>
      <c r="AE25" s="29" t="s">
        <v>150</v>
      </c>
      <c r="AF25" s="29" t="str">
        <f t="shared" si="4"/>
        <v>N/A</v>
      </c>
      <c r="AG25" s="30" t="str">
        <f t="shared" si="5"/>
        <v>N/A</v>
      </c>
      <c r="AH25" s="30" t="str">
        <f t="shared" si="5"/>
        <v>N/A</v>
      </c>
      <c r="AI25" s="31" t="str">
        <f t="shared" si="6"/>
        <v>N/A</v>
      </c>
      <c r="AJ25" s="31" t="str">
        <f t="shared" si="6"/>
        <v>N/A</v>
      </c>
      <c r="AK25" s="32" t="str">
        <f>IFERROR(IF(ABS(AI25)&gt;19.999%,"Y","N"),"N")</f>
        <v>N</v>
      </c>
      <c r="AL25" s="33" t="s">
        <v>100</v>
      </c>
      <c r="AM25" s="33" t="s">
        <v>100</v>
      </c>
      <c r="AN25" s="34" t="s">
        <v>101</v>
      </c>
      <c r="AO25" s="34" t="s">
        <v>101</v>
      </c>
      <c r="AP25" s="34" t="s">
        <v>101</v>
      </c>
      <c r="AQ25" s="33" t="s">
        <v>102</v>
      </c>
      <c r="AR25" s="33" t="s">
        <v>100</v>
      </c>
    </row>
    <row r="26" spans="1:44" ht="66" customHeight="1">
      <c r="A26" s="9">
        <v>22</v>
      </c>
      <c r="B26" s="139" t="s">
        <v>88</v>
      </c>
      <c r="C26" s="8" t="s">
        <v>89</v>
      </c>
      <c r="D26" s="20" t="s">
        <v>153</v>
      </c>
      <c r="E26" s="21" t="s">
        <v>154</v>
      </c>
      <c r="F26" s="22" t="s">
        <v>176</v>
      </c>
      <c r="G26" s="23" t="s">
        <v>177</v>
      </c>
      <c r="H26" s="23" t="s">
        <v>162</v>
      </c>
      <c r="I26" s="23" t="s">
        <v>179</v>
      </c>
      <c r="J26" s="24" t="s">
        <v>157</v>
      </c>
      <c r="K26" s="25" t="s">
        <v>96</v>
      </c>
      <c r="L26" s="25" t="s">
        <v>97</v>
      </c>
      <c r="M26" s="25" t="s">
        <v>98</v>
      </c>
      <c r="N26" s="26">
        <v>58.975380000000001</v>
      </c>
      <c r="O26" s="26">
        <v>59.685242659116774</v>
      </c>
      <c r="P26" s="26">
        <f t="shared" si="0"/>
        <v>118.66062265911677</v>
      </c>
      <c r="Q26" s="26">
        <v>8.0343</v>
      </c>
      <c r="R26" s="26">
        <v>19.811349999999997</v>
      </c>
      <c r="S26" s="26">
        <f t="shared" si="1"/>
        <v>27.845649999999999</v>
      </c>
      <c r="T26" s="26">
        <f t="shared" si="2"/>
        <v>-39.873892659116777</v>
      </c>
      <c r="U26" s="26">
        <f t="shared" si="2"/>
        <v>-90.814972659116762</v>
      </c>
      <c r="V26" s="27">
        <f t="shared" si="13"/>
        <v>-0.66806954085535808</v>
      </c>
      <c r="W26" s="27">
        <f t="shared" si="13"/>
        <v>-0.76533369389107442</v>
      </c>
      <c r="X26" s="28" t="s">
        <v>100</v>
      </c>
      <c r="Y26" s="28" t="s">
        <v>100</v>
      </c>
      <c r="Z26" s="28" t="s">
        <v>100</v>
      </c>
      <c r="AA26" s="29" t="s">
        <v>149</v>
      </c>
      <c r="AB26" s="29" t="s">
        <v>110</v>
      </c>
      <c r="AC26" s="29" t="str">
        <f t="shared" si="3"/>
        <v>N/A</v>
      </c>
      <c r="AD26" s="29" t="s">
        <v>149</v>
      </c>
      <c r="AE26" s="29" t="s">
        <v>150</v>
      </c>
      <c r="AF26" s="29" t="str">
        <f t="shared" si="4"/>
        <v>N/A</v>
      </c>
      <c r="AG26" s="30" t="str">
        <f t="shared" si="5"/>
        <v>N/A</v>
      </c>
      <c r="AH26" s="30" t="str">
        <f t="shared" si="5"/>
        <v>N/A</v>
      </c>
      <c r="AI26" s="31" t="str">
        <f t="shared" si="6"/>
        <v>N/A</v>
      </c>
      <c r="AJ26" s="31" t="str">
        <f t="shared" si="6"/>
        <v>N/A</v>
      </c>
      <c r="AK26" s="32" t="s">
        <v>100</v>
      </c>
      <c r="AL26" s="33" t="s">
        <v>100</v>
      </c>
      <c r="AM26" s="33" t="s">
        <v>100</v>
      </c>
      <c r="AN26" s="33" t="s">
        <v>100</v>
      </c>
      <c r="AO26" s="33" t="s">
        <v>100</v>
      </c>
      <c r="AP26" s="33" t="s">
        <v>100</v>
      </c>
      <c r="AQ26" s="33" t="s">
        <v>100</v>
      </c>
      <c r="AR26" s="33" t="s">
        <v>100</v>
      </c>
    </row>
    <row r="27" spans="1:44" ht="81.75" customHeight="1">
      <c r="A27" s="9">
        <v>23</v>
      </c>
      <c r="B27" s="139" t="s">
        <v>88</v>
      </c>
      <c r="C27" s="8" t="s">
        <v>89</v>
      </c>
      <c r="D27" s="20" t="s">
        <v>180</v>
      </c>
      <c r="E27" s="21" t="s">
        <v>181</v>
      </c>
      <c r="F27" s="22" t="s">
        <v>182</v>
      </c>
      <c r="G27" s="23" t="s">
        <v>183</v>
      </c>
      <c r="H27" s="23" t="s">
        <v>94</v>
      </c>
      <c r="I27" s="23" t="s">
        <v>94</v>
      </c>
      <c r="J27" s="24" t="s">
        <v>157</v>
      </c>
      <c r="K27" s="25" t="s">
        <v>96</v>
      </c>
      <c r="L27" s="25" t="s">
        <v>97</v>
      </c>
      <c r="M27" s="25" t="s">
        <v>98</v>
      </c>
      <c r="N27" s="26">
        <v>530.51819999999998</v>
      </c>
      <c r="O27" s="26">
        <v>536.90385903201184</v>
      </c>
      <c r="P27" s="26">
        <f t="shared" si="0"/>
        <v>1067.4220590320119</v>
      </c>
      <c r="Q27" s="26">
        <v>376.73306000000002</v>
      </c>
      <c r="R27" s="26">
        <v>1462.4123100000002</v>
      </c>
      <c r="S27" s="26">
        <f t="shared" si="1"/>
        <v>1839.1453700000002</v>
      </c>
      <c r="T27" s="26">
        <f t="shared" si="2"/>
        <v>925.50845096798832</v>
      </c>
      <c r="U27" s="26">
        <f t="shared" si="2"/>
        <v>771.72331096798825</v>
      </c>
      <c r="V27" s="27">
        <f t="shared" si="13"/>
        <v>1.7237880402584453</v>
      </c>
      <c r="W27" s="27">
        <f t="shared" si="13"/>
        <v>0.72297860479651599</v>
      </c>
      <c r="X27" s="28" t="str">
        <f t="shared" si="7"/>
        <v>N</v>
      </c>
      <c r="Y27" s="28" t="str">
        <f t="shared" si="8"/>
        <v>N</v>
      </c>
      <c r="Z27" s="28" t="s">
        <v>184</v>
      </c>
      <c r="AA27" s="29">
        <v>10</v>
      </c>
      <c r="AB27" s="29">
        <v>10</v>
      </c>
      <c r="AC27" s="29">
        <f t="shared" si="3"/>
        <v>20</v>
      </c>
      <c r="AD27" s="29">
        <v>0</v>
      </c>
      <c r="AE27" s="29">
        <v>7</v>
      </c>
      <c r="AF27" s="29">
        <f t="shared" si="4"/>
        <v>7</v>
      </c>
      <c r="AG27" s="30">
        <f t="shared" si="5"/>
        <v>-3</v>
      </c>
      <c r="AH27" s="30">
        <f t="shared" si="5"/>
        <v>-13</v>
      </c>
      <c r="AI27" s="31">
        <f t="shared" si="6"/>
        <v>-0.3</v>
      </c>
      <c r="AJ27" s="31">
        <f t="shared" si="6"/>
        <v>-0.65</v>
      </c>
      <c r="AK27" s="32" t="str">
        <f t="shared" si="9"/>
        <v>Y</v>
      </c>
      <c r="AL27" s="33" t="s">
        <v>100</v>
      </c>
      <c r="AM27" s="33" t="s">
        <v>185</v>
      </c>
      <c r="AN27" s="34" t="s">
        <v>114</v>
      </c>
      <c r="AO27" s="34" t="s">
        <v>101</v>
      </c>
      <c r="AP27" s="34" t="s">
        <v>101</v>
      </c>
      <c r="AQ27" s="33" t="s">
        <v>102</v>
      </c>
      <c r="AR27" s="33" t="s">
        <v>186</v>
      </c>
    </row>
    <row r="28" spans="1:44" ht="35.1" customHeight="1">
      <c r="A28" s="9">
        <v>24</v>
      </c>
      <c r="B28" s="139" t="s">
        <v>88</v>
      </c>
      <c r="C28" s="8" t="s">
        <v>89</v>
      </c>
      <c r="D28" s="20" t="s">
        <v>180</v>
      </c>
      <c r="E28" s="21" t="s">
        <v>181</v>
      </c>
      <c r="F28" s="22" t="s">
        <v>182</v>
      </c>
      <c r="G28" s="23" t="s">
        <v>183</v>
      </c>
      <c r="H28" s="23" t="s">
        <v>162</v>
      </c>
      <c r="I28" s="23" t="s">
        <v>187</v>
      </c>
      <c r="J28" s="24" t="s">
        <v>157</v>
      </c>
      <c r="K28" s="25" t="s">
        <v>96</v>
      </c>
      <c r="L28" s="25" t="s">
        <v>97</v>
      </c>
      <c r="M28" s="25" t="s">
        <v>98</v>
      </c>
      <c r="N28" s="26">
        <v>530.51819999999998</v>
      </c>
      <c r="O28" s="26">
        <v>536.90385903201184</v>
      </c>
      <c r="P28" s="26">
        <f t="shared" si="0"/>
        <v>1067.4220590320119</v>
      </c>
      <c r="Q28" s="26">
        <v>375.73306000000002</v>
      </c>
      <c r="R28" s="26">
        <v>1462.4123100000002</v>
      </c>
      <c r="S28" s="26">
        <f t="shared" si="1"/>
        <v>1838.1453700000002</v>
      </c>
      <c r="T28" s="26">
        <f t="shared" si="2"/>
        <v>925.50845096798832</v>
      </c>
      <c r="U28" s="26">
        <f t="shared" si="2"/>
        <v>770.72331096798825</v>
      </c>
      <c r="V28" s="27">
        <f t="shared" si="13"/>
        <v>1.7237880402584453</v>
      </c>
      <c r="W28" s="27">
        <f t="shared" si="13"/>
        <v>0.72204176824574529</v>
      </c>
      <c r="X28" s="28" t="s">
        <v>100</v>
      </c>
      <c r="Y28" s="28" t="s">
        <v>100</v>
      </c>
      <c r="Z28" s="28" t="s">
        <v>100</v>
      </c>
      <c r="AA28" s="29">
        <v>10</v>
      </c>
      <c r="AB28" s="29">
        <v>10</v>
      </c>
      <c r="AC28" s="29">
        <f t="shared" si="3"/>
        <v>20</v>
      </c>
      <c r="AD28" s="29">
        <v>0</v>
      </c>
      <c r="AE28" s="29">
        <v>7</v>
      </c>
      <c r="AF28" s="29">
        <f t="shared" si="4"/>
        <v>7</v>
      </c>
      <c r="AG28" s="30">
        <f t="shared" si="5"/>
        <v>-3</v>
      </c>
      <c r="AH28" s="30">
        <f t="shared" si="5"/>
        <v>-13</v>
      </c>
      <c r="AI28" s="31">
        <f t="shared" si="6"/>
        <v>-0.3</v>
      </c>
      <c r="AJ28" s="31">
        <f t="shared" si="6"/>
        <v>-0.65</v>
      </c>
      <c r="AK28" s="32" t="s">
        <v>100</v>
      </c>
      <c r="AL28" s="33" t="s">
        <v>100</v>
      </c>
      <c r="AM28" s="33" t="s">
        <v>100</v>
      </c>
      <c r="AN28" s="33" t="s">
        <v>100</v>
      </c>
      <c r="AO28" s="33" t="s">
        <v>100</v>
      </c>
      <c r="AP28" s="33" t="s">
        <v>100</v>
      </c>
      <c r="AQ28" s="33" t="s">
        <v>100</v>
      </c>
      <c r="AR28" s="33" t="s">
        <v>100</v>
      </c>
    </row>
    <row r="29" spans="1:44" ht="42" customHeight="1">
      <c r="A29" s="9">
        <v>25</v>
      </c>
      <c r="B29" s="139" t="s">
        <v>88</v>
      </c>
      <c r="C29" s="8" t="s">
        <v>89</v>
      </c>
      <c r="D29" s="20" t="s">
        <v>180</v>
      </c>
      <c r="E29" s="21" t="s">
        <v>181</v>
      </c>
      <c r="F29" s="22" t="s">
        <v>182</v>
      </c>
      <c r="G29" s="23" t="s">
        <v>183</v>
      </c>
      <c r="H29" s="23" t="s">
        <v>188</v>
      </c>
      <c r="I29" s="23" t="s">
        <v>189</v>
      </c>
      <c r="J29" s="24" t="s">
        <v>157</v>
      </c>
      <c r="K29" s="25" t="s">
        <v>96</v>
      </c>
      <c r="L29" s="25" t="s">
        <v>97</v>
      </c>
      <c r="M29" s="25" t="s">
        <v>98</v>
      </c>
      <c r="N29" s="26">
        <v>530.51819999999998</v>
      </c>
      <c r="O29" s="26">
        <v>536.90385903201184</v>
      </c>
      <c r="P29" s="26">
        <f t="shared" si="0"/>
        <v>1067.4220590320119</v>
      </c>
      <c r="Q29" s="26">
        <v>377.73306000000002</v>
      </c>
      <c r="R29" s="26">
        <v>1462.4123100000002</v>
      </c>
      <c r="S29" s="26">
        <f t="shared" si="1"/>
        <v>1840.1453700000002</v>
      </c>
      <c r="T29" s="26">
        <f t="shared" si="2"/>
        <v>925.50845096798832</v>
      </c>
      <c r="U29" s="26">
        <f t="shared" si="2"/>
        <v>772.72331096798825</v>
      </c>
      <c r="V29" s="27">
        <f t="shared" si="13"/>
        <v>1.7237880402584453</v>
      </c>
      <c r="W29" s="27">
        <f t="shared" si="13"/>
        <v>0.72391544134728658</v>
      </c>
      <c r="X29" s="28" t="s">
        <v>100</v>
      </c>
      <c r="Y29" s="28" t="s">
        <v>100</v>
      </c>
      <c r="Z29" s="28" t="s">
        <v>100</v>
      </c>
      <c r="AA29" s="29">
        <v>10</v>
      </c>
      <c r="AB29" s="29">
        <v>10</v>
      </c>
      <c r="AC29" s="29">
        <f t="shared" si="3"/>
        <v>20</v>
      </c>
      <c r="AD29" s="29">
        <v>0</v>
      </c>
      <c r="AE29" s="29">
        <v>7</v>
      </c>
      <c r="AF29" s="29">
        <f t="shared" si="4"/>
        <v>7</v>
      </c>
      <c r="AG29" s="30">
        <f t="shared" si="5"/>
        <v>-3</v>
      </c>
      <c r="AH29" s="30">
        <f t="shared" si="5"/>
        <v>-13</v>
      </c>
      <c r="AI29" s="31">
        <f t="shared" si="6"/>
        <v>-0.3</v>
      </c>
      <c r="AJ29" s="31">
        <f t="shared" si="6"/>
        <v>-0.65</v>
      </c>
      <c r="AK29" s="32" t="s">
        <v>100</v>
      </c>
      <c r="AL29" s="33" t="s">
        <v>100</v>
      </c>
      <c r="AM29" s="33" t="s">
        <v>100</v>
      </c>
      <c r="AN29" s="33" t="s">
        <v>100</v>
      </c>
      <c r="AO29" s="33" t="s">
        <v>100</v>
      </c>
      <c r="AP29" s="33" t="s">
        <v>100</v>
      </c>
      <c r="AQ29" s="33" t="s">
        <v>100</v>
      </c>
      <c r="AR29" s="33" t="s">
        <v>100</v>
      </c>
    </row>
    <row r="30" spans="1:44" ht="42" customHeight="1">
      <c r="A30" s="9">
        <v>26</v>
      </c>
      <c r="B30" s="139" t="s">
        <v>88</v>
      </c>
      <c r="C30" s="8" t="s">
        <v>89</v>
      </c>
      <c r="D30" s="20" t="s">
        <v>180</v>
      </c>
      <c r="E30" s="21" t="s">
        <v>181</v>
      </c>
      <c r="F30" s="25" t="s">
        <v>182</v>
      </c>
      <c r="G30" s="23" t="s">
        <v>183</v>
      </c>
      <c r="H30" s="23" t="s">
        <v>142</v>
      </c>
      <c r="I30" s="23" t="s">
        <v>190</v>
      </c>
      <c r="J30" s="24" t="s">
        <v>157</v>
      </c>
      <c r="K30" s="25" t="s">
        <v>96</v>
      </c>
      <c r="L30" s="25" t="s">
        <v>97</v>
      </c>
      <c r="M30" s="25" t="s">
        <v>98</v>
      </c>
      <c r="N30" s="26">
        <v>530.51819999999998</v>
      </c>
      <c r="O30" s="26">
        <v>536.90385903201184</v>
      </c>
      <c r="P30" s="26">
        <f t="shared" si="0"/>
        <v>1067.4220590320119</v>
      </c>
      <c r="Q30" s="26">
        <v>378.73306000000002</v>
      </c>
      <c r="R30" s="26">
        <v>1462.4123100000002</v>
      </c>
      <c r="S30" s="26">
        <f t="shared" si="1"/>
        <v>1841.1453700000002</v>
      </c>
      <c r="T30" s="26">
        <f t="shared" si="2"/>
        <v>925.50845096798832</v>
      </c>
      <c r="U30" s="26">
        <f t="shared" si="2"/>
        <v>773.72331096798825</v>
      </c>
      <c r="V30" s="27">
        <f t="shared" si="13"/>
        <v>1.7237880402584453</v>
      </c>
      <c r="W30" s="27">
        <f t="shared" si="13"/>
        <v>0.72485227789805717</v>
      </c>
      <c r="X30" s="28" t="s">
        <v>100</v>
      </c>
      <c r="Y30" s="28" t="s">
        <v>100</v>
      </c>
      <c r="Z30" s="28" t="s">
        <v>100</v>
      </c>
      <c r="AA30" s="29">
        <v>10</v>
      </c>
      <c r="AB30" s="29">
        <v>10</v>
      </c>
      <c r="AC30" s="29">
        <f t="shared" si="3"/>
        <v>20</v>
      </c>
      <c r="AD30" s="29">
        <v>0</v>
      </c>
      <c r="AE30" s="29">
        <v>7</v>
      </c>
      <c r="AF30" s="29">
        <f t="shared" si="4"/>
        <v>7</v>
      </c>
      <c r="AG30" s="30">
        <f t="shared" si="5"/>
        <v>-3</v>
      </c>
      <c r="AH30" s="30">
        <f t="shared" si="5"/>
        <v>-13</v>
      </c>
      <c r="AI30" s="31">
        <f t="shared" si="6"/>
        <v>-0.3</v>
      </c>
      <c r="AJ30" s="31">
        <f t="shared" si="6"/>
        <v>-0.65</v>
      </c>
      <c r="AK30" s="32" t="s">
        <v>100</v>
      </c>
      <c r="AL30" s="33" t="s">
        <v>100</v>
      </c>
      <c r="AM30" s="33" t="s">
        <v>100</v>
      </c>
      <c r="AN30" s="33" t="s">
        <v>100</v>
      </c>
      <c r="AO30" s="33" t="s">
        <v>100</v>
      </c>
      <c r="AP30" s="33" t="s">
        <v>100</v>
      </c>
      <c r="AQ30" s="33" t="s">
        <v>100</v>
      </c>
      <c r="AR30" s="33" t="s">
        <v>100</v>
      </c>
    </row>
    <row r="31" spans="1:44" ht="78.599999999999994" customHeight="1">
      <c r="A31" s="9">
        <v>27</v>
      </c>
      <c r="B31" s="139" t="s">
        <v>88</v>
      </c>
      <c r="C31" s="8" t="s">
        <v>89</v>
      </c>
      <c r="D31" s="20" t="s">
        <v>180</v>
      </c>
      <c r="E31" s="21" t="s">
        <v>181</v>
      </c>
      <c r="F31" s="22" t="s">
        <v>191</v>
      </c>
      <c r="G31" s="23" t="s">
        <v>192</v>
      </c>
      <c r="H31" s="23" t="s">
        <v>94</v>
      </c>
      <c r="I31" s="23" t="s">
        <v>94</v>
      </c>
      <c r="J31" s="24" t="s">
        <v>157</v>
      </c>
      <c r="K31" s="25" t="s">
        <v>96</v>
      </c>
      <c r="L31" s="25" t="s">
        <v>97</v>
      </c>
      <c r="M31" s="25" t="s">
        <v>98</v>
      </c>
      <c r="N31" s="26">
        <v>0</v>
      </c>
      <c r="O31" s="26">
        <v>0</v>
      </c>
      <c r="P31" s="26">
        <f t="shared" si="0"/>
        <v>0</v>
      </c>
      <c r="Q31" s="26">
        <v>11317.35853</v>
      </c>
      <c r="R31" s="26">
        <v>7298.9910300000001</v>
      </c>
      <c r="S31" s="26">
        <f t="shared" si="1"/>
        <v>18616.349559999999</v>
      </c>
      <c r="T31" s="26">
        <f t="shared" si="2"/>
        <v>7298.9910300000001</v>
      </c>
      <c r="U31" s="26">
        <f t="shared" si="2"/>
        <v>18616.349559999999</v>
      </c>
      <c r="V31" s="27" t="str">
        <f>IFERROR((R31-O31)/O31,"100%")</f>
        <v>100%</v>
      </c>
      <c r="W31" s="27" t="str">
        <f>IFERROR((S31-P31)/P31,"100%")</f>
        <v>100%</v>
      </c>
      <c r="X31" s="28" t="str">
        <f t="shared" si="7"/>
        <v>N</v>
      </c>
      <c r="Y31" s="28" t="str">
        <f t="shared" si="8"/>
        <v>N</v>
      </c>
      <c r="Z31" s="28" t="s">
        <v>193</v>
      </c>
      <c r="AA31" s="59">
        <v>0</v>
      </c>
      <c r="AB31" s="29" t="s">
        <v>110</v>
      </c>
      <c r="AC31" s="29" t="str">
        <f t="shared" si="3"/>
        <v>N/A</v>
      </c>
      <c r="AD31" s="29">
        <v>27</v>
      </c>
      <c r="AE31" s="29">
        <v>34</v>
      </c>
      <c r="AF31" s="29">
        <f t="shared" si="4"/>
        <v>61</v>
      </c>
      <c r="AG31" s="30" t="str">
        <f t="shared" si="5"/>
        <v>N/A</v>
      </c>
      <c r="AH31" s="30" t="str">
        <f t="shared" si="5"/>
        <v>N/A</v>
      </c>
      <c r="AI31" s="31" t="str">
        <f>IFERROR((AE31-AB31)/AB31,"100%")</f>
        <v>100%</v>
      </c>
      <c r="AJ31" s="31" t="str">
        <f t="shared" si="6"/>
        <v>N/A</v>
      </c>
      <c r="AK31" s="32" t="str">
        <f t="shared" si="9"/>
        <v>Y</v>
      </c>
      <c r="AL31" s="33" t="s">
        <v>100</v>
      </c>
      <c r="AM31" s="33" t="s">
        <v>194</v>
      </c>
      <c r="AN31" s="34" t="s">
        <v>125</v>
      </c>
      <c r="AO31" s="34" t="s">
        <v>101</v>
      </c>
      <c r="AP31" s="34" t="s">
        <v>101</v>
      </c>
      <c r="AQ31" s="33" t="s">
        <v>102</v>
      </c>
      <c r="AR31" s="33" t="s">
        <v>186</v>
      </c>
    </row>
    <row r="32" spans="1:44" ht="102">
      <c r="A32" s="9">
        <v>28</v>
      </c>
      <c r="B32" s="139" t="s">
        <v>88</v>
      </c>
      <c r="C32" s="8" t="s">
        <v>89</v>
      </c>
      <c r="D32" s="20" t="s">
        <v>195</v>
      </c>
      <c r="E32" s="21" t="s">
        <v>196</v>
      </c>
      <c r="F32" s="22" t="s">
        <v>197</v>
      </c>
      <c r="G32" s="23" t="s">
        <v>198</v>
      </c>
      <c r="H32" s="23" t="s">
        <v>94</v>
      </c>
      <c r="I32" s="23" t="s">
        <v>94</v>
      </c>
      <c r="J32" s="24" t="s">
        <v>95</v>
      </c>
      <c r="K32" s="25" t="s">
        <v>96</v>
      </c>
      <c r="L32" s="25" t="s">
        <v>97</v>
      </c>
      <c r="M32" s="25" t="s">
        <v>98</v>
      </c>
      <c r="N32" s="26">
        <v>487.97611999999998</v>
      </c>
      <c r="O32" s="26">
        <v>493.84971747063673</v>
      </c>
      <c r="P32" s="26">
        <f t="shared" si="0"/>
        <v>981.82583747063677</v>
      </c>
      <c r="Q32" s="26">
        <v>1194.8605600000001</v>
      </c>
      <c r="R32" s="26">
        <v>1758.9182800000001</v>
      </c>
      <c r="S32" s="26">
        <f t="shared" si="1"/>
        <v>2953.7788399999999</v>
      </c>
      <c r="T32" s="26">
        <f t="shared" ref="T32:U67" si="14">IFERROR(R32-O32,"N/A")</f>
        <v>1265.0685625293634</v>
      </c>
      <c r="U32" s="26">
        <f t="shared" si="14"/>
        <v>1971.9530025293632</v>
      </c>
      <c r="V32" s="27">
        <f t="shared" ref="V32:W35" si="15">IFERROR((R32-O32)/O32,"N/A")</f>
        <v>2.5616468285305474</v>
      </c>
      <c r="W32" s="27">
        <f t="shared" si="15"/>
        <v>2.0084549899496182</v>
      </c>
      <c r="X32" s="28" t="str">
        <f>IF(ABS(T32)&gt;19999.999999,"Y","N")</f>
        <v>N</v>
      </c>
      <c r="Y32" s="28" t="str">
        <f>IF(AND(ABS(V32)&gt;0.1999, ABS(T32)&gt;9999.99999), "Y", "N")</f>
        <v>N</v>
      </c>
      <c r="Z32" s="35" t="s">
        <v>199</v>
      </c>
      <c r="AA32" s="29" t="s">
        <v>149</v>
      </c>
      <c r="AB32" s="29" t="s">
        <v>110</v>
      </c>
      <c r="AC32" s="29" t="str">
        <f t="shared" si="3"/>
        <v>N/A</v>
      </c>
      <c r="AD32" s="29" t="s">
        <v>149</v>
      </c>
      <c r="AE32" s="29" t="s">
        <v>150</v>
      </c>
      <c r="AF32" s="29" t="str">
        <f t="shared" si="4"/>
        <v>N/A</v>
      </c>
      <c r="AG32" s="30" t="str">
        <f t="shared" si="5"/>
        <v>N/A</v>
      </c>
      <c r="AH32" s="30" t="str">
        <f t="shared" si="5"/>
        <v>N/A</v>
      </c>
      <c r="AI32" s="31" t="str">
        <f t="shared" ref="AI32:AJ47" si="16">IFERROR((AE32-AB32)/AB32,"N/A")</f>
        <v>N/A</v>
      </c>
      <c r="AJ32" s="31" t="str">
        <f t="shared" si="16"/>
        <v>N/A</v>
      </c>
      <c r="AK32" s="32" t="str">
        <f>IFERROR(IF(ABS(AI32)&gt;19.999%,"Y","N"),"N")</f>
        <v>N</v>
      </c>
      <c r="AL32" s="33" t="s">
        <v>100</v>
      </c>
      <c r="AM32" s="33" t="s">
        <v>100</v>
      </c>
      <c r="AN32" s="34" t="s">
        <v>101</v>
      </c>
      <c r="AO32" s="34" t="s">
        <v>101</v>
      </c>
      <c r="AP32" s="34" t="s">
        <v>101</v>
      </c>
      <c r="AQ32" s="33" t="s">
        <v>108</v>
      </c>
      <c r="AR32" s="33" t="s">
        <v>100</v>
      </c>
    </row>
    <row r="33" spans="1:44" ht="42" customHeight="1">
      <c r="A33" s="9">
        <v>29</v>
      </c>
      <c r="B33" s="139" t="s">
        <v>88</v>
      </c>
      <c r="C33" s="8" t="s">
        <v>89</v>
      </c>
      <c r="D33" s="20" t="s">
        <v>195</v>
      </c>
      <c r="E33" s="21" t="s">
        <v>196</v>
      </c>
      <c r="F33" s="22" t="s">
        <v>197</v>
      </c>
      <c r="G33" s="23" t="s">
        <v>198</v>
      </c>
      <c r="H33" s="23" t="s">
        <v>103</v>
      </c>
      <c r="I33" s="23" t="s">
        <v>200</v>
      </c>
      <c r="J33" s="24" t="s">
        <v>95</v>
      </c>
      <c r="K33" s="25" t="s">
        <v>96</v>
      </c>
      <c r="L33" s="25" t="s">
        <v>97</v>
      </c>
      <c r="M33" s="25" t="s">
        <v>98</v>
      </c>
      <c r="N33" s="26">
        <v>487.97611999999998</v>
      </c>
      <c r="O33" s="26">
        <v>493.84971747063673</v>
      </c>
      <c r="P33" s="26">
        <f t="shared" si="0"/>
        <v>981.82583747063677</v>
      </c>
      <c r="Q33" s="26">
        <v>1193.8605600000001</v>
      </c>
      <c r="R33" s="26">
        <v>1758.9182800000001</v>
      </c>
      <c r="S33" s="26">
        <f t="shared" si="1"/>
        <v>2952.7788399999999</v>
      </c>
      <c r="T33" s="26">
        <f t="shared" si="14"/>
        <v>1265.0685625293634</v>
      </c>
      <c r="U33" s="26">
        <f t="shared" si="14"/>
        <v>1970.9530025293632</v>
      </c>
      <c r="V33" s="27">
        <f t="shared" si="15"/>
        <v>2.5616468285305474</v>
      </c>
      <c r="W33" s="27">
        <f t="shared" si="15"/>
        <v>2.0074364793728581</v>
      </c>
      <c r="X33" s="28" t="s">
        <v>100</v>
      </c>
      <c r="Y33" s="28" t="s">
        <v>100</v>
      </c>
      <c r="Z33" s="28" t="s">
        <v>100</v>
      </c>
      <c r="AA33" s="29" t="s">
        <v>149</v>
      </c>
      <c r="AB33" s="29" t="s">
        <v>110</v>
      </c>
      <c r="AC33" s="29" t="str">
        <f t="shared" si="3"/>
        <v>N/A</v>
      </c>
      <c r="AD33" s="29" t="s">
        <v>149</v>
      </c>
      <c r="AE33" s="29" t="s">
        <v>150</v>
      </c>
      <c r="AF33" s="29" t="str">
        <f t="shared" si="4"/>
        <v>N/A</v>
      </c>
      <c r="AG33" s="30" t="str">
        <f t="shared" si="5"/>
        <v>N/A</v>
      </c>
      <c r="AH33" s="30" t="str">
        <f t="shared" si="5"/>
        <v>N/A</v>
      </c>
      <c r="AI33" s="31" t="str">
        <f t="shared" si="16"/>
        <v>N/A</v>
      </c>
      <c r="AJ33" s="31" t="str">
        <f t="shared" si="16"/>
        <v>N/A</v>
      </c>
      <c r="AK33" s="32" t="s">
        <v>100</v>
      </c>
      <c r="AL33" s="33" t="s">
        <v>100</v>
      </c>
      <c r="AM33" s="33" t="s">
        <v>100</v>
      </c>
      <c r="AN33" s="33" t="s">
        <v>100</v>
      </c>
      <c r="AO33" s="33" t="s">
        <v>100</v>
      </c>
      <c r="AP33" s="33" t="s">
        <v>100</v>
      </c>
      <c r="AQ33" s="33" t="s">
        <v>100</v>
      </c>
      <c r="AR33" s="33" t="s">
        <v>100</v>
      </c>
    </row>
    <row r="34" spans="1:44" ht="102">
      <c r="A34" s="9">
        <v>30</v>
      </c>
      <c r="B34" s="139" t="s">
        <v>88</v>
      </c>
      <c r="C34" s="8" t="s">
        <v>89</v>
      </c>
      <c r="D34" s="20" t="s">
        <v>195</v>
      </c>
      <c r="E34" s="21" t="s">
        <v>196</v>
      </c>
      <c r="F34" s="22" t="s">
        <v>201</v>
      </c>
      <c r="G34" s="23" t="s">
        <v>202</v>
      </c>
      <c r="H34" s="23" t="s">
        <v>94</v>
      </c>
      <c r="I34" s="23" t="s">
        <v>94</v>
      </c>
      <c r="J34" s="24" t="s">
        <v>95</v>
      </c>
      <c r="K34" s="25" t="s">
        <v>96</v>
      </c>
      <c r="L34" s="25" t="s">
        <v>97</v>
      </c>
      <c r="M34" s="25" t="s">
        <v>98</v>
      </c>
      <c r="N34" s="26">
        <v>8924.1659</v>
      </c>
      <c r="O34" s="26">
        <v>9031.5829925721664</v>
      </c>
      <c r="P34" s="26">
        <f t="shared" si="0"/>
        <v>17955.748892572166</v>
      </c>
      <c r="Q34" s="26">
        <v>10240.520469999999</v>
      </c>
      <c r="R34" s="26">
        <v>9219.5867200000012</v>
      </c>
      <c r="S34" s="26">
        <f t="shared" si="1"/>
        <v>19460.107190000002</v>
      </c>
      <c r="T34" s="26">
        <f t="shared" si="14"/>
        <v>188.00372742783475</v>
      </c>
      <c r="U34" s="26">
        <f t="shared" si="14"/>
        <v>1504.3582974278361</v>
      </c>
      <c r="V34" s="27">
        <f t="shared" si="15"/>
        <v>2.0816254202884969E-2</v>
      </c>
      <c r="W34" s="27">
        <f t="shared" si="15"/>
        <v>8.3781428801900357E-2</v>
      </c>
      <c r="X34" s="28" t="str">
        <f>IF(ABS(T34)&gt;19999.999999,"Y","N")</f>
        <v>N</v>
      </c>
      <c r="Y34" s="28" t="str">
        <f>IF(AND(ABS(V34)&gt;0.1999, ABS(T34)&gt;9999.99999), "Y", "N")</f>
        <v>N</v>
      </c>
      <c r="Z34" s="35" t="s">
        <v>199</v>
      </c>
      <c r="AA34" s="29" t="s">
        <v>149</v>
      </c>
      <c r="AB34" s="29" t="s">
        <v>110</v>
      </c>
      <c r="AC34" s="29" t="str">
        <f t="shared" si="3"/>
        <v>N/A</v>
      </c>
      <c r="AD34" s="29" t="s">
        <v>149</v>
      </c>
      <c r="AE34" s="29" t="s">
        <v>150</v>
      </c>
      <c r="AF34" s="29" t="str">
        <f t="shared" si="4"/>
        <v>N/A</v>
      </c>
      <c r="AG34" s="30" t="str">
        <f t="shared" si="5"/>
        <v>N/A</v>
      </c>
      <c r="AH34" s="30" t="str">
        <f t="shared" si="5"/>
        <v>N/A</v>
      </c>
      <c r="AI34" s="31" t="str">
        <f t="shared" si="16"/>
        <v>N/A</v>
      </c>
      <c r="AJ34" s="31" t="str">
        <f t="shared" si="16"/>
        <v>N/A</v>
      </c>
      <c r="AK34" s="32" t="str">
        <f>IFERROR(IF(ABS(AI34)&gt;19.999%,"Y","N"),"N")</f>
        <v>N</v>
      </c>
      <c r="AL34" s="33" t="s">
        <v>100</v>
      </c>
      <c r="AM34" s="33" t="s">
        <v>100</v>
      </c>
      <c r="AN34" s="34" t="s">
        <v>101</v>
      </c>
      <c r="AO34" s="34" t="s">
        <v>101</v>
      </c>
      <c r="AP34" s="34" t="s">
        <v>101</v>
      </c>
      <c r="AQ34" s="33" t="s">
        <v>108</v>
      </c>
      <c r="AR34" s="33" t="s">
        <v>100</v>
      </c>
    </row>
    <row r="35" spans="1:44" ht="50.65" customHeight="1">
      <c r="A35" s="9">
        <v>31</v>
      </c>
      <c r="B35" s="139" t="s">
        <v>88</v>
      </c>
      <c r="C35" s="8" t="s">
        <v>89</v>
      </c>
      <c r="D35" s="20" t="s">
        <v>195</v>
      </c>
      <c r="E35" s="21" t="s">
        <v>196</v>
      </c>
      <c r="F35" s="22" t="s">
        <v>201</v>
      </c>
      <c r="G35" s="23" t="s">
        <v>202</v>
      </c>
      <c r="H35" s="23" t="s">
        <v>103</v>
      </c>
      <c r="I35" s="23" t="s">
        <v>203</v>
      </c>
      <c r="J35" s="24" t="s">
        <v>95</v>
      </c>
      <c r="K35" s="25" t="s">
        <v>96</v>
      </c>
      <c r="L35" s="25" t="s">
        <v>97</v>
      </c>
      <c r="M35" s="25" t="s">
        <v>98</v>
      </c>
      <c r="N35" s="26">
        <v>8924.1659</v>
      </c>
      <c r="O35" s="26">
        <v>9031.5829925721664</v>
      </c>
      <c r="P35" s="26">
        <f t="shared" si="0"/>
        <v>17955.748892572166</v>
      </c>
      <c r="Q35" s="26">
        <v>10239.520469999999</v>
      </c>
      <c r="R35" s="26">
        <v>9219.5867200000012</v>
      </c>
      <c r="S35" s="26">
        <f t="shared" si="1"/>
        <v>19459.107190000002</v>
      </c>
      <c r="T35" s="26">
        <f t="shared" si="14"/>
        <v>188.00372742783475</v>
      </c>
      <c r="U35" s="26">
        <f t="shared" si="14"/>
        <v>1503.3582974278361</v>
      </c>
      <c r="V35" s="27">
        <f t="shared" si="15"/>
        <v>2.0816254202884969E-2</v>
      </c>
      <c r="W35" s="27">
        <f t="shared" si="15"/>
        <v>8.3725736332263864E-2</v>
      </c>
      <c r="X35" s="28" t="s">
        <v>100</v>
      </c>
      <c r="Y35" s="28" t="s">
        <v>100</v>
      </c>
      <c r="Z35" s="28" t="s">
        <v>100</v>
      </c>
      <c r="AA35" s="29" t="s">
        <v>149</v>
      </c>
      <c r="AB35" s="29" t="s">
        <v>110</v>
      </c>
      <c r="AC35" s="29" t="str">
        <f t="shared" si="3"/>
        <v>N/A</v>
      </c>
      <c r="AD35" s="29" t="s">
        <v>149</v>
      </c>
      <c r="AE35" s="29" t="s">
        <v>150</v>
      </c>
      <c r="AF35" s="29" t="str">
        <f t="shared" si="4"/>
        <v>N/A</v>
      </c>
      <c r="AG35" s="30" t="str">
        <f t="shared" si="5"/>
        <v>N/A</v>
      </c>
      <c r="AH35" s="30" t="str">
        <f t="shared" si="5"/>
        <v>N/A</v>
      </c>
      <c r="AI35" s="31" t="str">
        <f t="shared" si="16"/>
        <v>N/A</v>
      </c>
      <c r="AJ35" s="31" t="str">
        <f t="shared" si="16"/>
        <v>N/A</v>
      </c>
      <c r="AK35" s="32" t="s">
        <v>100</v>
      </c>
      <c r="AL35" s="33" t="s">
        <v>100</v>
      </c>
      <c r="AM35" s="33" t="s">
        <v>100</v>
      </c>
      <c r="AN35" s="33" t="s">
        <v>100</v>
      </c>
      <c r="AO35" s="33" t="s">
        <v>100</v>
      </c>
      <c r="AP35" s="33" t="s">
        <v>100</v>
      </c>
      <c r="AQ35" s="33" t="s">
        <v>100</v>
      </c>
      <c r="AR35" s="33" t="s">
        <v>100</v>
      </c>
    </row>
    <row r="36" spans="1:44" ht="75.75" customHeight="1">
      <c r="A36" s="9">
        <v>32</v>
      </c>
      <c r="B36" s="139" t="s">
        <v>88</v>
      </c>
      <c r="C36" s="8" t="s">
        <v>89</v>
      </c>
      <c r="D36" s="20" t="s">
        <v>195</v>
      </c>
      <c r="E36" s="21" t="s">
        <v>196</v>
      </c>
      <c r="F36" s="22" t="s">
        <v>204</v>
      </c>
      <c r="G36" s="23" t="s">
        <v>205</v>
      </c>
      <c r="H36" s="23" t="s">
        <v>94</v>
      </c>
      <c r="I36" s="23" t="s">
        <v>94</v>
      </c>
      <c r="J36" s="24" t="s">
        <v>135</v>
      </c>
      <c r="K36" s="25" t="s">
        <v>96</v>
      </c>
      <c r="L36" s="25" t="s">
        <v>97</v>
      </c>
      <c r="M36" s="25" t="s">
        <v>98</v>
      </c>
      <c r="N36" s="26">
        <v>0</v>
      </c>
      <c r="O36" s="26">
        <v>0</v>
      </c>
      <c r="P36" s="26">
        <f t="shared" si="0"/>
        <v>0</v>
      </c>
      <c r="Q36" s="26">
        <v>10260.37737</v>
      </c>
      <c r="R36" s="26">
        <v>6764.8005499999999</v>
      </c>
      <c r="S36" s="26">
        <f t="shared" si="1"/>
        <v>17025.177920000002</v>
      </c>
      <c r="T36" s="26">
        <f t="shared" si="14"/>
        <v>6764.8005499999999</v>
      </c>
      <c r="U36" s="26">
        <f t="shared" si="14"/>
        <v>17025.177920000002</v>
      </c>
      <c r="V36" s="27" t="str">
        <f>IFERROR((R36-O36)/O36,"100%")</f>
        <v>100%</v>
      </c>
      <c r="W36" s="27" t="str">
        <f>IFERROR((S36-P36)/P36,"100%")</f>
        <v>100%</v>
      </c>
      <c r="X36" s="28" t="str">
        <f>IF(ABS(T36)&gt;19999.999999,"Y","N")</f>
        <v>N</v>
      </c>
      <c r="Y36" s="28" t="str">
        <f>IF(AND(ABS(V36)&gt;0.1999, ABS(T36)&gt;9999.99999), "Y", "N")</f>
        <v>N</v>
      </c>
      <c r="Z36" s="28" t="s">
        <v>206</v>
      </c>
      <c r="AA36" s="29">
        <v>0</v>
      </c>
      <c r="AB36" s="29" t="s">
        <v>110</v>
      </c>
      <c r="AC36" s="29" t="str">
        <f t="shared" si="3"/>
        <v>N/A</v>
      </c>
      <c r="AD36" s="29">
        <v>68</v>
      </c>
      <c r="AE36" s="29">
        <v>60</v>
      </c>
      <c r="AF36" s="29">
        <f t="shared" si="4"/>
        <v>128</v>
      </c>
      <c r="AG36" s="30" t="str">
        <f t="shared" si="5"/>
        <v>N/A</v>
      </c>
      <c r="AH36" s="30" t="str">
        <f t="shared" si="5"/>
        <v>N/A</v>
      </c>
      <c r="AI36" s="31" t="str">
        <f>IFERROR((AE36-AB36)/AB36,"100%")</f>
        <v>100%</v>
      </c>
      <c r="AJ36" s="31" t="str">
        <f t="shared" si="16"/>
        <v>N/A</v>
      </c>
      <c r="AK36" s="32" t="str">
        <f>IF(ABS(AI36)&gt;19.999%,"Y","N")</f>
        <v>Y</v>
      </c>
      <c r="AL36" s="33" t="e">
        <v>#N/A</v>
      </c>
      <c r="AM36" s="33" t="s">
        <v>207</v>
      </c>
      <c r="AN36" s="34" t="s">
        <v>125</v>
      </c>
      <c r="AO36" s="34" t="s">
        <v>101</v>
      </c>
      <c r="AP36" s="34" t="s">
        <v>101</v>
      </c>
      <c r="AQ36" s="33" t="s">
        <v>102</v>
      </c>
      <c r="AR36" s="33" t="s">
        <v>208</v>
      </c>
    </row>
    <row r="37" spans="1:44" ht="42" customHeight="1">
      <c r="A37" s="9">
        <v>33</v>
      </c>
      <c r="B37" s="139" t="s">
        <v>88</v>
      </c>
      <c r="C37" s="8" t="s">
        <v>89</v>
      </c>
      <c r="D37" s="20" t="s">
        <v>195</v>
      </c>
      <c r="E37" s="21" t="s">
        <v>196</v>
      </c>
      <c r="F37" s="22" t="s">
        <v>204</v>
      </c>
      <c r="G37" s="23" t="s">
        <v>205</v>
      </c>
      <c r="H37" s="23" t="s">
        <v>188</v>
      </c>
      <c r="I37" s="23" t="s">
        <v>209</v>
      </c>
      <c r="J37" s="24" t="s">
        <v>135</v>
      </c>
      <c r="K37" s="25" t="s">
        <v>96</v>
      </c>
      <c r="L37" s="25" t="s">
        <v>97</v>
      </c>
      <c r="M37" s="25" t="s">
        <v>98</v>
      </c>
      <c r="N37" s="26">
        <v>0</v>
      </c>
      <c r="O37" s="26">
        <v>0</v>
      </c>
      <c r="P37" s="26">
        <f t="shared" si="0"/>
        <v>0</v>
      </c>
      <c r="Q37" s="26">
        <v>10259.37737</v>
      </c>
      <c r="R37" s="26">
        <v>6764.8005499999999</v>
      </c>
      <c r="S37" s="26">
        <f t="shared" si="1"/>
        <v>17024.177920000002</v>
      </c>
      <c r="T37" s="26">
        <f t="shared" si="14"/>
        <v>6764.8005499999999</v>
      </c>
      <c r="U37" s="26">
        <f t="shared" si="14"/>
        <v>17024.177920000002</v>
      </c>
      <c r="V37" s="27" t="str">
        <f>IFERROR((R37-O37)/O37,"100%")</f>
        <v>100%</v>
      </c>
      <c r="W37" s="27" t="str">
        <f>IFERROR((S37-P37)/P37,"100%")</f>
        <v>100%</v>
      </c>
      <c r="X37" s="28" t="s">
        <v>100</v>
      </c>
      <c r="Y37" s="28" t="s">
        <v>100</v>
      </c>
      <c r="Z37" s="28" t="s">
        <v>100</v>
      </c>
      <c r="AA37" s="29">
        <v>0</v>
      </c>
      <c r="AB37" s="29" t="s">
        <v>110</v>
      </c>
      <c r="AC37" s="29" t="str">
        <f t="shared" si="3"/>
        <v>N/A</v>
      </c>
      <c r="AD37" s="29">
        <v>68</v>
      </c>
      <c r="AE37" s="29">
        <v>60</v>
      </c>
      <c r="AF37" s="29">
        <f t="shared" si="4"/>
        <v>128</v>
      </c>
      <c r="AG37" s="30" t="str">
        <f t="shared" si="5"/>
        <v>N/A</v>
      </c>
      <c r="AH37" s="30" t="str">
        <f t="shared" si="5"/>
        <v>N/A</v>
      </c>
      <c r="AI37" s="31" t="str">
        <f>IFERROR((AE37-AB37)/AB37,"100%")</f>
        <v>100%</v>
      </c>
      <c r="AJ37" s="31" t="str">
        <f t="shared" si="16"/>
        <v>N/A</v>
      </c>
      <c r="AK37" s="32" t="s">
        <v>100</v>
      </c>
      <c r="AL37" s="33" t="s">
        <v>100</v>
      </c>
      <c r="AM37" s="33" t="s">
        <v>100</v>
      </c>
      <c r="AN37" s="33" t="s">
        <v>100</v>
      </c>
      <c r="AO37" s="33" t="s">
        <v>100</v>
      </c>
      <c r="AP37" s="33" t="s">
        <v>100</v>
      </c>
      <c r="AQ37" s="33" t="s">
        <v>100</v>
      </c>
      <c r="AR37" s="33" t="s">
        <v>100</v>
      </c>
    </row>
    <row r="38" spans="1:44" ht="153">
      <c r="A38" s="9">
        <v>34</v>
      </c>
      <c r="B38" s="139" t="s">
        <v>88</v>
      </c>
      <c r="C38" s="8" t="s">
        <v>89</v>
      </c>
      <c r="D38" s="20" t="s">
        <v>195</v>
      </c>
      <c r="E38" s="21" t="s">
        <v>196</v>
      </c>
      <c r="F38" s="22" t="s">
        <v>210</v>
      </c>
      <c r="G38" s="23" t="s">
        <v>211</v>
      </c>
      <c r="H38" s="23" t="s">
        <v>94</v>
      </c>
      <c r="I38" s="23" t="s">
        <v>94</v>
      </c>
      <c r="J38" s="24" t="s">
        <v>95</v>
      </c>
      <c r="K38" s="25" t="s">
        <v>96</v>
      </c>
      <c r="L38" s="25" t="s">
        <v>97</v>
      </c>
      <c r="M38" s="25" t="s">
        <v>98</v>
      </c>
      <c r="N38" s="26">
        <v>12094.931850000001</v>
      </c>
      <c r="O38" s="26">
        <v>12240.514346565524</v>
      </c>
      <c r="P38" s="26">
        <f t="shared" si="0"/>
        <v>24335.446196565525</v>
      </c>
      <c r="Q38" s="26">
        <v>25006.942569999999</v>
      </c>
      <c r="R38" s="26">
        <v>20884.429820000001</v>
      </c>
      <c r="S38" s="26">
        <f t="shared" si="1"/>
        <v>45891.372390000004</v>
      </c>
      <c r="T38" s="26">
        <f t="shared" si="14"/>
        <v>8643.9154734344775</v>
      </c>
      <c r="U38" s="26">
        <f t="shared" si="14"/>
        <v>21555.92619343448</v>
      </c>
      <c r="V38" s="27">
        <f t="shared" ref="V38:W67" si="17">IFERROR((R38-O38)/O38,"N/A")</f>
        <v>0.70617256993451505</v>
      </c>
      <c r="W38" s="27">
        <f t="shared" si="17"/>
        <v>0.88578306801198814</v>
      </c>
      <c r="X38" s="28" t="str">
        <f>IF(ABS(T38)&gt;19999.999999,"Y","N")</f>
        <v>N</v>
      </c>
      <c r="Y38" s="28" t="str">
        <f>IF(AND(ABS(V38)&gt;0.1999, ABS(T38)&gt;9999.99999), "Y", "N")</f>
        <v>N</v>
      </c>
      <c r="Z38" s="28" t="s">
        <v>107</v>
      </c>
      <c r="AA38" s="29">
        <v>427</v>
      </c>
      <c r="AB38" s="29">
        <v>427</v>
      </c>
      <c r="AC38" s="29">
        <f t="shared" si="3"/>
        <v>854</v>
      </c>
      <c r="AD38" s="29">
        <v>608</v>
      </c>
      <c r="AE38" s="29">
        <v>571</v>
      </c>
      <c r="AF38" s="29">
        <f t="shared" si="4"/>
        <v>1179</v>
      </c>
      <c r="AG38" s="30">
        <f t="shared" si="5"/>
        <v>144</v>
      </c>
      <c r="AH38" s="30">
        <f t="shared" si="5"/>
        <v>325</v>
      </c>
      <c r="AI38" s="31">
        <f t="shared" ref="AI38:AJ67" si="18">IFERROR((AE38-AB38)/AB38,"N/A")</f>
        <v>0.33723653395784542</v>
      </c>
      <c r="AJ38" s="31">
        <f t="shared" si="16"/>
        <v>0.38056206088992972</v>
      </c>
      <c r="AK38" s="32" t="str">
        <f>IF(ABS(AI38)&gt;19.999%,"Y","N")</f>
        <v>Y</v>
      </c>
      <c r="AL38" s="33" t="s">
        <v>100</v>
      </c>
      <c r="AM38" s="33" t="s">
        <v>212</v>
      </c>
      <c r="AN38" s="34" t="s">
        <v>125</v>
      </c>
      <c r="AO38" s="34" t="s">
        <v>101</v>
      </c>
      <c r="AP38" s="34" t="s">
        <v>125</v>
      </c>
      <c r="AQ38" s="33" t="s">
        <v>108</v>
      </c>
      <c r="AR38" s="33" t="s">
        <v>213</v>
      </c>
    </row>
    <row r="39" spans="1:44" ht="81.75" customHeight="1">
      <c r="A39" s="9">
        <v>35</v>
      </c>
      <c r="B39" s="139" t="s">
        <v>88</v>
      </c>
      <c r="C39" s="8" t="s">
        <v>89</v>
      </c>
      <c r="D39" s="20" t="s">
        <v>195</v>
      </c>
      <c r="E39" s="21" t="s">
        <v>196</v>
      </c>
      <c r="F39" s="22" t="s">
        <v>210</v>
      </c>
      <c r="G39" s="23" t="s">
        <v>211</v>
      </c>
      <c r="H39" s="23" t="s">
        <v>103</v>
      </c>
      <c r="I39" s="23" t="s">
        <v>214</v>
      </c>
      <c r="J39" s="24" t="s">
        <v>95</v>
      </c>
      <c r="K39" s="25" t="s">
        <v>96</v>
      </c>
      <c r="L39" s="25" t="s">
        <v>97</v>
      </c>
      <c r="M39" s="25" t="s">
        <v>98</v>
      </c>
      <c r="N39" s="26">
        <v>12094.931850000001</v>
      </c>
      <c r="O39" s="26">
        <v>12240.514346565524</v>
      </c>
      <c r="P39" s="26">
        <f t="shared" si="0"/>
        <v>24335.446196565525</v>
      </c>
      <c r="Q39" s="26">
        <v>25005.942569999999</v>
      </c>
      <c r="R39" s="26">
        <v>20884.429820000001</v>
      </c>
      <c r="S39" s="26">
        <f t="shared" si="1"/>
        <v>45890.372390000004</v>
      </c>
      <c r="T39" s="26">
        <f t="shared" si="14"/>
        <v>8643.9154734344775</v>
      </c>
      <c r="U39" s="26">
        <f t="shared" si="14"/>
        <v>21554.92619343448</v>
      </c>
      <c r="V39" s="27">
        <f t="shared" si="17"/>
        <v>0.70617256993451505</v>
      </c>
      <c r="W39" s="27">
        <f t="shared" si="17"/>
        <v>0.88574197568962343</v>
      </c>
      <c r="X39" s="28" t="s">
        <v>100</v>
      </c>
      <c r="Y39" s="28" t="s">
        <v>100</v>
      </c>
      <c r="Z39" s="28" t="s">
        <v>100</v>
      </c>
      <c r="AA39" s="29">
        <v>427</v>
      </c>
      <c r="AB39" s="29">
        <v>427</v>
      </c>
      <c r="AC39" s="29">
        <f t="shared" si="3"/>
        <v>854</v>
      </c>
      <c r="AD39" s="29">
        <v>608</v>
      </c>
      <c r="AE39" s="29">
        <v>571</v>
      </c>
      <c r="AF39" s="29">
        <f t="shared" si="4"/>
        <v>1179</v>
      </c>
      <c r="AG39" s="30">
        <f t="shared" si="5"/>
        <v>144</v>
      </c>
      <c r="AH39" s="30">
        <f t="shared" si="5"/>
        <v>325</v>
      </c>
      <c r="AI39" s="31">
        <f t="shared" si="18"/>
        <v>0.33723653395784542</v>
      </c>
      <c r="AJ39" s="31">
        <f t="shared" si="16"/>
        <v>0.38056206088992972</v>
      </c>
      <c r="AK39" s="32" t="s">
        <v>100</v>
      </c>
      <c r="AL39" s="33" t="s">
        <v>100</v>
      </c>
      <c r="AM39" s="33" t="s">
        <v>100</v>
      </c>
      <c r="AN39" s="33" t="s">
        <v>100</v>
      </c>
      <c r="AO39" s="33" t="s">
        <v>100</v>
      </c>
      <c r="AP39" s="33" t="s">
        <v>100</v>
      </c>
      <c r="AQ39" s="33" t="s">
        <v>100</v>
      </c>
      <c r="AR39" s="33" t="s">
        <v>100</v>
      </c>
    </row>
    <row r="40" spans="1:44" ht="100.9" customHeight="1">
      <c r="A40" s="9">
        <v>36</v>
      </c>
      <c r="B40" s="139" t="s">
        <v>88</v>
      </c>
      <c r="C40" s="8" t="s">
        <v>89</v>
      </c>
      <c r="D40" s="20" t="s">
        <v>195</v>
      </c>
      <c r="E40" s="21" t="s">
        <v>196</v>
      </c>
      <c r="F40" s="22" t="s">
        <v>215</v>
      </c>
      <c r="G40" s="23" t="s">
        <v>216</v>
      </c>
      <c r="H40" s="23" t="s">
        <v>94</v>
      </c>
      <c r="I40" s="23" t="s">
        <v>94</v>
      </c>
      <c r="J40" s="24" t="s">
        <v>217</v>
      </c>
      <c r="K40" s="25" t="s">
        <v>96</v>
      </c>
      <c r="L40" s="25" t="s">
        <v>97</v>
      </c>
      <c r="M40" s="25" t="s">
        <v>98</v>
      </c>
      <c r="N40" s="26">
        <v>1383.4625000000001</v>
      </c>
      <c r="O40" s="26">
        <v>1400.1147589756479</v>
      </c>
      <c r="P40" s="26">
        <f t="shared" si="0"/>
        <v>2783.577258975648</v>
      </c>
      <c r="Q40" s="26">
        <v>1291.98188</v>
      </c>
      <c r="R40" s="26">
        <v>1894.0556899999999</v>
      </c>
      <c r="S40" s="26">
        <f t="shared" si="1"/>
        <v>3186.03757</v>
      </c>
      <c r="T40" s="26">
        <f t="shared" si="14"/>
        <v>493.94093102435204</v>
      </c>
      <c r="U40" s="26">
        <f t="shared" si="14"/>
        <v>402.460311024352</v>
      </c>
      <c r="V40" s="27">
        <f t="shared" si="17"/>
        <v>0.35278603261473307</v>
      </c>
      <c r="W40" s="27">
        <f t="shared" si="17"/>
        <v>0.14458384789810244</v>
      </c>
      <c r="X40" s="28" t="str">
        <f>IF(ABS(T40)&gt;19999.999999,"Y","N")</f>
        <v>N</v>
      </c>
      <c r="Y40" s="28" t="str">
        <f>IF(AND(ABS(V40)&gt;0.1999, ABS(T40)&gt;9999.99999), "Y", "N")</f>
        <v>N</v>
      </c>
      <c r="Z40" s="28" t="s">
        <v>218</v>
      </c>
      <c r="AA40" s="29">
        <v>80</v>
      </c>
      <c r="AB40" s="29">
        <v>80</v>
      </c>
      <c r="AC40" s="29">
        <f t="shared" si="3"/>
        <v>160</v>
      </c>
      <c r="AD40" s="29">
        <v>11</v>
      </c>
      <c r="AE40" s="29">
        <v>82</v>
      </c>
      <c r="AF40" s="29">
        <f t="shared" si="4"/>
        <v>93</v>
      </c>
      <c r="AG40" s="30">
        <f t="shared" si="5"/>
        <v>2</v>
      </c>
      <c r="AH40" s="30">
        <f t="shared" si="5"/>
        <v>-67</v>
      </c>
      <c r="AI40" s="31">
        <f t="shared" si="18"/>
        <v>2.5000000000000001E-2</v>
      </c>
      <c r="AJ40" s="31">
        <f t="shared" si="16"/>
        <v>-0.41875000000000001</v>
      </c>
      <c r="AK40" s="32" t="str">
        <f>IF(ABS(AI40)&gt;19.999%,"Y","N")</f>
        <v>N</v>
      </c>
      <c r="AL40" s="33" t="s">
        <v>100</v>
      </c>
      <c r="AM40" s="9" t="s">
        <v>100</v>
      </c>
      <c r="AN40" s="34" t="s">
        <v>101</v>
      </c>
      <c r="AO40" s="34" t="s">
        <v>101</v>
      </c>
      <c r="AP40" s="34" t="s">
        <v>101</v>
      </c>
      <c r="AQ40" s="33" t="s">
        <v>108</v>
      </c>
      <c r="AR40" s="33" t="s">
        <v>219</v>
      </c>
    </row>
    <row r="41" spans="1:44" ht="82.5" customHeight="1">
      <c r="A41" s="9">
        <v>37</v>
      </c>
      <c r="B41" s="139" t="s">
        <v>88</v>
      </c>
      <c r="C41" s="8" t="s">
        <v>89</v>
      </c>
      <c r="D41" s="20" t="s">
        <v>195</v>
      </c>
      <c r="E41" s="21" t="s">
        <v>196</v>
      </c>
      <c r="F41" s="22" t="s">
        <v>215</v>
      </c>
      <c r="G41" s="23" t="s">
        <v>216</v>
      </c>
      <c r="H41" s="23" t="s">
        <v>103</v>
      </c>
      <c r="I41" s="23" t="s">
        <v>220</v>
      </c>
      <c r="J41" s="24" t="s">
        <v>217</v>
      </c>
      <c r="K41" s="25" t="s">
        <v>96</v>
      </c>
      <c r="L41" s="25" t="s">
        <v>97</v>
      </c>
      <c r="M41" s="25" t="s">
        <v>98</v>
      </c>
      <c r="N41" s="26">
        <v>1383.4625000000001</v>
      </c>
      <c r="O41" s="26">
        <v>1400.1147589756479</v>
      </c>
      <c r="P41" s="26">
        <f t="shared" si="0"/>
        <v>2783.577258975648</v>
      </c>
      <c r="Q41" s="26">
        <v>1290.98188</v>
      </c>
      <c r="R41" s="26">
        <v>1894.0556899999999</v>
      </c>
      <c r="S41" s="26">
        <f t="shared" si="1"/>
        <v>3185.03757</v>
      </c>
      <c r="T41" s="26">
        <f t="shared" si="14"/>
        <v>493.94093102435204</v>
      </c>
      <c r="U41" s="26">
        <f t="shared" si="14"/>
        <v>401.460311024352</v>
      </c>
      <c r="V41" s="27">
        <f t="shared" si="17"/>
        <v>0.35278603261473307</v>
      </c>
      <c r="W41" s="27">
        <f t="shared" si="17"/>
        <v>0.14422459794490805</v>
      </c>
      <c r="X41" s="28" t="s">
        <v>100</v>
      </c>
      <c r="Y41" s="28" t="s">
        <v>100</v>
      </c>
      <c r="Z41" s="28" t="s">
        <v>100</v>
      </c>
      <c r="AA41" s="29">
        <v>80</v>
      </c>
      <c r="AB41" s="29">
        <v>80</v>
      </c>
      <c r="AC41" s="29">
        <f t="shared" si="3"/>
        <v>160</v>
      </c>
      <c r="AD41" s="29">
        <v>11</v>
      </c>
      <c r="AE41" s="29">
        <v>82</v>
      </c>
      <c r="AF41" s="29">
        <f t="shared" si="4"/>
        <v>93</v>
      </c>
      <c r="AG41" s="30">
        <f t="shared" si="5"/>
        <v>2</v>
      </c>
      <c r="AH41" s="30">
        <f t="shared" si="5"/>
        <v>-67</v>
      </c>
      <c r="AI41" s="31">
        <f t="shared" si="18"/>
        <v>2.5000000000000001E-2</v>
      </c>
      <c r="AJ41" s="31">
        <f t="shared" si="16"/>
        <v>-0.41875000000000001</v>
      </c>
      <c r="AK41" s="32" t="s">
        <v>100</v>
      </c>
      <c r="AL41" s="33" t="s">
        <v>100</v>
      </c>
      <c r="AM41" s="33" t="s">
        <v>100</v>
      </c>
      <c r="AN41" s="33" t="s">
        <v>100</v>
      </c>
      <c r="AO41" s="33" t="s">
        <v>100</v>
      </c>
      <c r="AP41" s="33" t="s">
        <v>100</v>
      </c>
      <c r="AQ41" s="33" t="s">
        <v>100</v>
      </c>
      <c r="AR41" s="33" t="s">
        <v>100</v>
      </c>
    </row>
    <row r="42" spans="1:44" ht="42" customHeight="1">
      <c r="A42" s="9">
        <v>38</v>
      </c>
      <c r="B42" s="139" t="s">
        <v>88</v>
      </c>
      <c r="C42" s="8" t="s">
        <v>89</v>
      </c>
      <c r="D42" s="20" t="s">
        <v>195</v>
      </c>
      <c r="E42" s="21" t="s">
        <v>196</v>
      </c>
      <c r="F42" s="22" t="s">
        <v>221</v>
      </c>
      <c r="G42" s="23" t="s">
        <v>222</v>
      </c>
      <c r="H42" s="23" t="s">
        <v>94</v>
      </c>
      <c r="I42" s="23" t="s">
        <v>94</v>
      </c>
      <c r="J42" s="24" t="s">
        <v>95</v>
      </c>
      <c r="K42" s="25" t="s">
        <v>96</v>
      </c>
      <c r="L42" s="25" t="s">
        <v>97</v>
      </c>
      <c r="M42" s="25" t="s">
        <v>98</v>
      </c>
      <c r="N42" s="26">
        <v>3160.9598500000002</v>
      </c>
      <c r="O42" s="26">
        <v>3199.0072317725107</v>
      </c>
      <c r="P42" s="26">
        <f t="shared" si="0"/>
        <v>6359.9670817725109</v>
      </c>
      <c r="Q42" s="26">
        <v>3925.9980300000002</v>
      </c>
      <c r="R42" s="26">
        <v>5622.3894900000005</v>
      </c>
      <c r="S42" s="26">
        <f t="shared" si="1"/>
        <v>9548.3875200000002</v>
      </c>
      <c r="T42" s="26">
        <f t="shared" si="14"/>
        <v>2423.3822582274897</v>
      </c>
      <c r="U42" s="26">
        <f t="shared" si="14"/>
        <v>3188.4204382274893</v>
      </c>
      <c r="V42" s="27">
        <f t="shared" si="17"/>
        <v>0.75754197557244607</v>
      </c>
      <c r="W42" s="27">
        <f t="shared" si="17"/>
        <v>0.50132656305178269</v>
      </c>
      <c r="X42" s="28" t="str">
        <f>IF(ABS(T42)&gt;19999.999999,"Y","N")</f>
        <v>N</v>
      </c>
      <c r="Y42" s="28" t="str">
        <f>IF(AND(ABS(V42)&gt;0.1999, ABS(T42)&gt;9999.99999), "Y", "N")</f>
        <v>N</v>
      </c>
      <c r="Z42" s="28" t="s">
        <v>223</v>
      </c>
      <c r="AA42" s="29">
        <v>313</v>
      </c>
      <c r="AB42" s="29">
        <v>313</v>
      </c>
      <c r="AC42" s="29">
        <f t="shared" si="3"/>
        <v>626</v>
      </c>
      <c r="AD42" s="29">
        <v>215</v>
      </c>
      <c r="AE42" s="29">
        <v>295</v>
      </c>
      <c r="AF42" s="29">
        <f t="shared" si="4"/>
        <v>510</v>
      </c>
      <c r="AG42" s="30">
        <f t="shared" si="5"/>
        <v>-18</v>
      </c>
      <c r="AH42" s="30">
        <f t="shared" si="5"/>
        <v>-116</v>
      </c>
      <c r="AI42" s="31">
        <f t="shared" si="18"/>
        <v>-5.7507987220447282E-2</v>
      </c>
      <c r="AJ42" s="31">
        <f t="shared" si="16"/>
        <v>-0.1853035143769968</v>
      </c>
      <c r="AK42" s="32" t="str">
        <f>IF(ABS(AI42)&gt;19.999%,"Y","N")</f>
        <v>N</v>
      </c>
      <c r="AL42" s="33" t="s">
        <v>100</v>
      </c>
      <c r="AM42" s="33" t="s">
        <v>100</v>
      </c>
      <c r="AN42" s="34" t="s">
        <v>101</v>
      </c>
      <c r="AO42" s="34" t="s">
        <v>101</v>
      </c>
      <c r="AP42" s="34" t="s">
        <v>101</v>
      </c>
      <c r="AQ42" s="33" t="s">
        <v>108</v>
      </c>
      <c r="AR42" s="33" t="s">
        <v>100</v>
      </c>
    </row>
    <row r="43" spans="1:44" ht="68.25" customHeight="1">
      <c r="A43" s="9">
        <v>39</v>
      </c>
      <c r="B43" s="139" t="s">
        <v>88</v>
      </c>
      <c r="C43" s="8" t="s">
        <v>89</v>
      </c>
      <c r="D43" s="20" t="s">
        <v>195</v>
      </c>
      <c r="E43" s="21" t="s">
        <v>196</v>
      </c>
      <c r="F43" s="22" t="s">
        <v>221</v>
      </c>
      <c r="G43" s="23" t="s">
        <v>222</v>
      </c>
      <c r="H43" s="23" t="s">
        <v>103</v>
      </c>
      <c r="I43" s="23" t="s">
        <v>224</v>
      </c>
      <c r="J43" s="24" t="s">
        <v>95</v>
      </c>
      <c r="K43" s="25" t="s">
        <v>96</v>
      </c>
      <c r="L43" s="25" t="s">
        <v>97</v>
      </c>
      <c r="M43" s="25" t="s">
        <v>98</v>
      </c>
      <c r="N43" s="26">
        <v>3160.9598500000002</v>
      </c>
      <c r="O43" s="26">
        <v>3199.0072317725107</v>
      </c>
      <c r="P43" s="26">
        <f t="shared" si="0"/>
        <v>6359.9670817725109</v>
      </c>
      <c r="Q43" s="26">
        <v>3924.9980300000002</v>
      </c>
      <c r="R43" s="26">
        <v>5622.3894900000005</v>
      </c>
      <c r="S43" s="26">
        <f t="shared" si="1"/>
        <v>9547.3875200000002</v>
      </c>
      <c r="T43" s="26">
        <f t="shared" si="14"/>
        <v>2423.3822582274897</v>
      </c>
      <c r="U43" s="26">
        <f t="shared" si="14"/>
        <v>3187.4204382274893</v>
      </c>
      <c r="V43" s="27">
        <f t="shared" si="17"/>
        <v>0.75754197557244607</v>
      </c>
      <c r="W43" s="27">
        <f t="shared" si="17"/>
        <v>0.50116932953356752</v>
      </c>
      <c r="X43" s="28" t="s">
        <v>100</v>
      </c>
      <c r="Y43" s="28" t="s">
        <v>100</v>
      </c>
      <c r="Z43" s="28" t="s">
        <v>100</v>
      </c>
      <c r="AA43" s="29">
        <v>313</v>
      </c>
      <c r="AB43" s="29">
        <v>313</v>
      </c>
      <c r="AC43" s="29">
        <f t="shared" si="3"/>
        <v>626</v>
      </c>
      <c r="AD43" s="29">
        <v>215</v>
      </c>
      <c r="AE43" s="29">
        <v>295</v>
      </c>
      <c r="AF43" s="29">
        <f t="shared" si="4"/>
        <v>510</v>
      </c>
      <c r="AG43" s="30">
        <f t="shared" si="5"/>
        <v>-18</v>
      </c>
      <c r="AH43" s="30">
        <f t="shared" si="5"/>
        <v>-116</v>
      </c>
      <c r="AI43" s="31">
        <f t="shared" si="18"/>
        <v>-5.7507987220447282E-2</v>
      </c>
      <c r="AJ43" s="31">
        <f t="shared" si="16"/>
        <v>-0.1853035143769968</v>
      </c>
      <c r="AK43" s="32" t="s">
        <v>100</v>
      </c>
      <c r="AL43" s="33" t="s">
        <v>100</v>
      </c>
      <c r="AM43" s="33" t="s">
        <v>100</v>
      </c>
      <c r="AN43" s="33" t="s">
        <v>100</v>
      </c>
      <c r="AO43" s="33" t="s">
        <v>100</v>
      </c>
      <c r="AP43" s="33" t="s">
        <v>100</v>
      </c>
      <c r="AQ43" s="33" t="s">
        <v>100</v>
      </c>
      <c r="AR43" s="33" t="s">
        <v>100</v>
      </c>
    </row>
    <row r="44" spans="1:44" ht="54.6" customHeight="1">
      <c r="A44" s="9">
        <v>40</v>
      </c>
      <c r="B44" s="139" t="s">
        <v>88</v>
      </c>
      <c r="C44" s="8" t="s">
        <v>89</v>
      </c>
      <c r="D44" s="20" t="s">
        <v>195</v>
      </c>
      <c r="E44" s="21" t="s">
        <v>196</v>
      </c>
      <c r="F44" s="24" t="s">
        <v>225</v>
      </c>
      <c r="G44" s="23" t="s">
        <v>226</v>
      </c>
      <c r="H44" s="23" t="s">
        <v>94</v>
      </c>
      <c r="I44" s="23" t="s">
        <v>94</v>
      </c>
      <c r="J44" s="24" t="s">
        <v>227</v>
      </c>
      <c r="K44" s="25" t="s">
        <v>96</v>
      </c>
      <c r="L44" s="25" t="s">
        <v>97</v>
      </c>
      <c r="M44" s="25" t="s">
        <v>98</v>
      </c>
      <c r="N44" s="26">
        <v>14809.36462</v>
      </c>
      <c r="O44" s="26">
        <v>14988</v>
      </c>
      <c r="P44" s="26">
        <f t="shared" si="0"/>
        <v>29797.36462</v>
      </c>
      <c r="Q44" s="26">
        <v>24303.980350000002</v>
      </c>
      <c r="R44" s="26">
        <v>20037</v>
      </c>
      <c r="S44" s="26">
        <f t="shared" si="1"/>
        <v>44340.980349999998</v>
      </c>
      <c r="T44" s="26">
        <f t="shared" si="14"/>
        <v>5049</v>
      </c>
      <c r="U44" s="26">
        <f t="shared" si="14"/>
        <v>14543.615729999998</v>
      </c>
      <c r="V44" s="27">
        <f t="shared" si="17"/>
        <v>0.33686949559647716</v>
      </c>
      <c r="W44" s="27">
        <f t="shared" si="17"/>
        <v>0.48808396029219037</v>
      </c>
      <c r="X44" s="28" t="str">
        <f>IF(ABS(T44)&gt;19999.999999,"Y","N")</f>
        <v>N</v>
      </c>
      <c r="Y44" s="28" t="str">
        <f>IF(AND(ABS(V44)&gt;0.1999, ABS(T44)&gt;9999.99999), "Y", "N")</f>
        <v>N</v>
      </c>
      <c r="Z44" s="28" t="s">
        <v>228</v>
      </c>
      <c r="AA44" s="29">
        <v>978</v>
      </c>
      <c r="AB44" s="29">
        <v>978</v>
      </c>
      <c r="AC44" s="29">
        <f t="shared" si="3"/>
        <v>1956</v>
      </c>
      <c r="AD44" s="29">
        <v>1036</v>
      </c>
      <c r="AE44" s="29">
        <v>877</v>
      </c>
      <c r="AF44" s="29">
        <f t="shared" si="4"/>
        <v>1913</v>
      </c>
      <c r="AG44" s="30">
        <f t="shared" si="5"/>
        <v>-101</v>
      </c>
      <c r="AH44" s="30">
        <f t="shared" si="5"/>
        <v>-43</v>
      </c>
      <c r="AI44" s="31">
        <f t="shared" si="18"/>
        <v>-0.1032719836400818</v>
      </c>
      <c r="AJ44" s="31">
        <f t="shared" si="16"/>
        <v>-2.198364008179959E-2</v>
      </c>
      <c r="AK44" s="32" t="str">
        <f>IF(ABS(AI44)&gt;19.999%,"Y","N")</f>
        <v>N</v>
      </c>
      <c r="AL44" s="33" t="s">
        <v>100</v>
      </c>
      <c r="AM44" s="33" t="s">
        <v>100</v>
      </c>
      <c r="AN44" s="34" t="s">
        <v>101</v>
      </c>
      <c r="AO44" s="34" t="s">
        <v>101</v>
      </c>
      <c r="AP44" s="34" t="s">
        <v>101</v>
      </c>
      <c r="AQ44" s="33" t="s">
        <v>102</v>
      </c>
      <c r="AR44" s="33" t="s">
        <v>100</v>
      </c>
    </row>
    <row r="45" spans="1:44" ht="42" customHeight="1">
      <c r="A45" s="9">
        <v>41</v>
      </c>
      <c r="B45" s="139" t="s">
        <v>88</v>
      </c>
      <c r="C45" s="8" t="s">
        <v>89</v>
      </c>
      <c r="D45" s="20" t="s">
        <v>195</v>
      </c>
      <c r="E45" s="21" t="s">
        <v>196</v>
      </c>
      <c r="F45" s="24" t="s">
        <v>225</v>
      </c>
      <c r="G45" s="23" t="s">
        <v>226</v>
      </c>
      <c r="H45" s="23" t="s">
        <v>103</v>
      </c>
      <c r="I45" s="23" t="s">
        <v>229</v>
      </c>
      <c r="J45" s="24" t="s">
        <v>227</v>
      </c>
      <c r="K45" s="25" t="s">
        <v>96</v>
      </c>
      <c r="L45" s="25" t="s">
        <v>97</v>
      </c>
      <c r="M45" s="25" t="s">
        <v>98</v>
      </c>
      <c r="N45" s="26">
        <v>14809.36462</v>
      </c>
      <c r="O45" s="26">
        <v>14988</v>
      </c>
      <c r="P45" s="26">
        <f t="shared" si="0"/>
        <v>29797.36462</v>
      </c>
      <c r="Q45" s="26">
        <v>24302.980350000002</v>
      </c>
      <c r="R45" s="26">
        <v>20037</v>
      </c>
      <c r="S45" s="26">
        <f t="shared" si="1"/>
        <v>44339.980349999998</v>
      </c>
      <c r="T45" s="26">
        <f t="shared" si="14"/>
        <v>5049</v>
      </c>
      <c r="U45" s="26">
        <f t="shared" si="14"/>
        <v>14542.615729999998</v>
      </c>
      <c r="V45" s="27">
        <f t="shared" si="17"/>
        <v>0.33686949559647716</v>
      </c>
      <c r="W45" s="27">
        <f t="shared" si="17"/>
        <v>0.48805040027731145</v>
      </c>
      <c r="X45" s="28" t="s">
        <v>100</v>
      </c>
      <c r="Y45" s="28" t="s">
        <v>100</v>
      </c>
      <c r="Z45" s="28" t="s">
        <v>100</v>
      </c>
      <c r="AA45" s="29">
        <v>978</v>
      </c>
      <c r="AB45" s="29">
        <v>978</v>
      </c>
      <c r="AC45" s="29">
        <f t="shared" si="3"/>
        <v>1956</v>
      </c>
      <c r="AD45" s="29">
        <v>1036</v>
      </c>
      <c r="AE45" s="29">
        <v>877</v>
      </c>
      <c r="AF45" s="29">
        <f t="shared" si="4"/>
        <v>1913</v>
      </c>
      <c r="AG45" s="30">
        <f t="shared" si="5"/>
        <v>-101</v>
      </c>
      <c r="AH45" s="30">
        <f t="shared" si="5"/>
        <v>-43</v>
      </c>
      <c r="AI45" s="31">
        <f t="shared" si="18"/>
        <v>-0.1032719836400818</v>
      </c>
      <c r="AJ45" s="31">
        <f t="shared" si="16"/>
        <v>-2.198364008179959E-2</v>
      </c>
      <c r="AK45" s="32" t="s">
        <v>100</v>
      </c>
      <c r="AL45" s="33" t="s">
        <v>100</v>
      </c>
      <c r="AM45" s="33" t="s">
        <v>100</v>
      </c>
      <c r="AN45" s="33" t="s">
        <v>100</v>
      </c>
      <c r="AO45" s="33" t="s">
        <v>100</v>
      </c>
      <c r="AP45" s="33" t="s">
        <v>100</v>
      </c>
      <c r="AQ45" s="33" t="s">
        <v>100</v>
      </c>
      <c r="AR45" s="33" t="s">
        <v>100</v>
      </c>
    </row>
    <row r="46" spans="1:44" ht="42" customHeight="1">
      <c r="A46" s="9">
        <v>42</v>
      </c>
      <c r="B46" s="139" t="s">
        <v>88</v>
      </c>
      <c r="C46" s="8" t="s">
        <v>89</v>
      </c>
      <c r="D46" s="20" t="s">
        <v>195</v>
      </c>
      <c r="E46" s="21" t="s">
        <v>196</v>
      </c>
      <c r="F46" s="22" t="s">
        <v>230</v>
      </c>
      <c r="G46" s="23" t="s">
        <v>231</v>
      </c>
      <c r="H46" s="23" t="s">
        <v>94</v>
      </c>
      <c r="I46" s="23" t="s">
        <v>94</v>
      </c>
      <c r="J46" s="24" t="s">
        <v>95</v>
      </c>
      <c r="K46" s="25" t="s">
        <v>96</v>
      </c>
      <c r="L46" s="25" t="s">
        <v>97</v>
      </c>
      <c r="M46" s="25" t="s">
        <v>98</v>
      </c>
      <c r="N46" s="26">
        <v>52051.091390000001</v>
      </c>
      <c r="O46" s="26">
        <v>52677.612317402738</v>
      </c>
      <c r="P46" s="26">
        <f t="shared" si="0"/>
        <v>104728.70370740275</v>
      </c>
      <c r="Q46" s="26">
        <v>47052.570030000003</v>
      </c>
      <c r="R46" s="26">
        <v>55122.275700000006</v>
      </c>
      <c r="S46" s="26">
        <f t="shared" si="1"/>
        <v>102174.84573</v>
      </c>
      <c r="T46" s="26">
        <f t="shared" si="14"/>
        <v>2444.6633825972676</v>
      </c>
      <c r="U46" s="26">
        <f t="shared" si="14"/>
        <v>-2553.8579774027457</v>
      </c>
      <c r="V46" s="27">
        <f t="shared" si="17"/>
        <v>4.6408014240798101E-2</v>
      </c>
      <c r="W46" s="27">
        <f t="shared" si="17"/>
        <v>-2.4385463459357479E-2</v>
      </c>
      <c r="X46" s="28" t="str">
        <f>IF(ABS(T46)&gt;19999.999999,"Y","N")</f>
        <v>N</v>
      </c>
      <c r="Y46" s="28" t="str">
        <f>IF(AND(ABS(V46)&gt;0.1999, ABS(T46)&gt;9999.99999), "Y", "N")</f>
        <v>N</v>
      </c>
      <c r="Z46" s="28" t="s">
        <v>99</v>
      </c>
      <c r="AA46" s="29">
        <v>79200</v>
      </c>
      <c r="AB46" s="29">
        <v>79200</v>
      </c>
      <c r="AC46" s="29">
        <f t="shared" si="3"/>
        <v>158400</v>
      </c>
      <c r="AD46" s="29">
        <v>50495</v>
      </c>
      <c r="AE46" s="29">
        <v>65082</v>
      </c>
      <c r="AF46" s="29">
        <f t="shared" si="4"/>
        <v>115577</v>
      </c>
      <c r="AG46" s="30">
        <f t="shared" si="5"/>
        <v>-14118</v>
      </c>
      <c r="AH46" s="30">
        <f t="shared" si="5"/>
        <v>-42823</v>
      </c>
      <c r="AI46" s="31">
        <f t="shared" si="18"/>
        <v>-0.17825757575757575</v>
      </c>
      <c r="AJ46" s="31">
        <f t="shared" si="16"/>
        <v>-0.27034722222222224</v>
      </c>
      <c r="AK46" s="32" t="str">
        <f>IF(ABS(AI46)&gt;19.999%,"Y","N")</f>
        <v>N</v>
      </c>
      <c r="AL46" s="33" t="s">
        <v>100</v>
      </c>
      <c r="AM46" s="33" t="s">
        <v>100</v>
      </c>
      <c r="AN46" s="34" t="s">
        <v>101</v>
      </c>
      <c r="AO46" s="34" t="s">
        <v>101</v>
      </c>
      <c r="AP46" s="34" t="s">
        <v>101</v>
      </c>
      <c r="AQ46" s="33" t="s">
        <v>102</v>
      </c>
      <c r="AR46" s="33" t="s">
        <v>100</v>
      </c>
    </row>
    <row r="47" spans="1:44" ht="61.5" customHeight="1">
      <c r="A47" s="9">
        <v>43</v>
      </c>
      <c r="B47" s="139" t="s">
        <v>88</v>
      </c>
      <c r="C47" s="8" t="s">
        <v>89</v>
      </c>
      <c r="D47" s="20" t="s">
        <v>195</v>
      </c>
      <c r="E47" s="21" t="s">
        <v>196</v>
      </c>
      <c r="F47" s="22" t="s">
        <v>230</v>
      </c>
      <c r="G47" s="23" t="s">
        <v>231</v>
      </c>
      <c r="H47" s="23" t="s">
        <v>103</v>
      </c>
      <c r="I47" s="23" t="s">
        <v>232</v>
      </c>
      <c r="J47" s="24" t="s">
        <v>95</v>
      </c>
      <c r="K47" s="25" t="s">
        <v>96</v>
      </c>
      <c r="L47" s="25" t="s">
        <v>97</v>
      </c>
      <c r="M47" s="25" t="s">
        <v>98</v>
      </c>
      <c r="N47" s="26">
        <v>52051.091390000001</v>
      </c>
      <c r="O47" s="26">
        <v>52677.612317402738</v>
      </c>
      <c r="P47" s="26">
        <f t="shared" si="0"/>
        <v>104728.70370740275</v>
      </c>
      <c r="Q47" s="26">
        <v>47051.570030000003</v>
      </c>
      <c r="R47" s="26">
        <v>55122.275700000006</v>
      </c>
      <c r="S47" s="26">
        <f t="shared" si="1"/>
        <v>102173.84573</v>
      </c>
      <c r="T47" s="26">
        <f t="shared" si="14"/>
        <v>2444.6633825972676</v>
      </c>
      <c r="U47" s="26">
        <f t="shared" si="14"/>
        <v>-2554.8579774027457</v>
      </c>
      <c r="V47" s="27">
        <f t="shared" si="17"/>
        <v>4.6408014240798101E-2</v>
      </c>
      <c r="W47" s="27">
        <f t="shared" si="17"/>
        <v>-2.4395011939999364E-2</v>
      </c>
      <c r="X47" s="28" t="s">
        <v>100</v>
      </c>
      <c r="Y47" s="28" t="s">
        <v>100</v>
      </c>
      <c r="Z47" s="28" t="s">
        <v>100</v>
      </c>
      <c r="AA47" s="29">
        <v>79200</v>
      </c>
      <c r="AB47" s="29">
        <v>79200</v>
      </c>
      <c r="AC47" s="29">
        <f t="shared" si="3"/>
        <v>158400</v>
      </c>
      <c r="AD47" s="29">
        <v>50495</v>
      </c>
      <c r="AE47" s="29">
        <v>65082</v>
      </c>
      <c r="AF47" s="29">
        <f t="shared" si="4"/>
        <v>115577</v>
      </c>
      <c r="AG47" s="30">
        <f t="shared" si="5"/>
        <v>-14118</v>
      </c>
      <c r="AH47" s="30">
        <f t="shared" si="5"/>
        <v>-42823</v>
      </c>
      <c r="AI47" s="31">
        <f t="shared" si="18"/>
        <v>-0.17825757575757575</v>
      </c>
      <c r="AJ47" s="31">
        <f t="shared" si="16"/>
        <v>-0.27034722222222224</v>
      </c>
      <c r="AK47" s="32" t="s">
        <v>100</v>
      </c>
      <c r="AL47" s="33" t="s">
        <v>100</v>
      </c>
      <c r="AM47" s="33" t="s">
        <v>100</v>
      </c>
      <c r="AN47" s="33" t="s">
        <v>100</v>
      </c>
      <c r="AO47" s="33" t="s">
        <v>100</v>
      </c>
      <c r="AP47" s="33" t="s">
        <v>100</v>
      </c>
      <c r="AQ47" s="33" t="s">
        <v>100</v>
      </c>
      <c r="AR47" s="33" t="s">
        <v>100</v>
      </c>
    </row>
    <row r="48" spans="1:44" ht="77.45" customHeight="1">
      <c r="A48" s="9">
        <v>44</v>
      </c>
      <c r="B48" s="139" t="s">
        <v>88</v>
      </c>
      <c r="C48" s="8" t="s">
        <v>89</v>
      </c>
      <c r="D48" s="20" t="s">
        <v>195</v>
      </c>
      <c r="E48" s="21" t="s">
        <v>196</v>
      </c>
      <c r="F48" s="22" t="s">
        <v>233</v>
      </c>
      <c r="G48" s="23" t="s">
        <v>234</v>
      </c>
      <c r="H48" s="23" t="s">
        <v>94</v>
      </c>
      <c r="I48" s="23" t="s">
        <v>94</v>
      </c>
      <c r="J48" s="24" t="s">
        <v>95</v>
      </c>
      <c r="K48" s="25" t="s">
        <v>96</v>
      </c>
      <c r="L48" s="25" t="s">
        <v>97</v>
      </c>
      <c r="M48" s="25" t="s">
        <v>98</v>
      </c>
      <c r="N48" s="26">
        <v>5775.7868500000004</v>
      </c>
      <c r="O48" s="26">
        <v>5845.3079880810046</v>
      </c>
      <c r="P48" s="26">
        <f t="shared" si="0"/>
        <v>11621.094838081004</v>
      </c>
      <c r="Q48" s="26">
        <v>3245.4238799999998</v>
      </c>
      <c r="R48" s="26">
        <v>7060.1727999999994</v>
      </c>
      <c r="S48" s="26">
        <f t="shared" si="1"/>
        <v>10305.596679999999</v>
      </c>
      <c r="T48" s="26">
        <f t="shared" si="14"/>
        <v>1214.8648119189947</v>
      </c>
      <c r="U48" s="26">
        <f t="shared" si="14"/>
        <v>-1315.4981580810054</v>
      </c>
      <c r="V48" s="27">
        <f t="shared" si="17"/>
        <v>0.20783589408739281</v>
      </c>
      <c r="W48" s="27">
        <f t="shared" si="17"/>
        <v>-0.11319915863437133</v>
      </c>
      <c r="X48" s="28" t="str">
        <f>IF(ABS(T48)&gt;19999.999999,"Y","N")</f>
        <v>N</v>
      </c>
      <c r="Y48" s="28" t="str">
        <f>IF(AND(ABS(V48)&gt;0.1999, ABS(T48)&gt;9999.99999), "Y", "N")</f>
        <v>N</v>
      </c>
      <c r="Z48" s="28" t="s">
        <v>235</v>
      </c>
      <c r="AA48" s="29">
        <v>100</v>
      </c>
      <c r="AB48" s="29">
        <v>100</v>
      </c>
      <c r="AC48" s="29">
        <f t="shared" si="3"/>
        <v>200</v>
      </c>
      <c r="AD48" s="29">
        <v>36</v>
      </c>
      <c r="AE48" s="29">
        <v>76</v>
      </c>
      <c r="AF48" s="29">
        <f t="shared" si="4"/>
        <v>112</v>
      </c>
      <c r="AG48" s="30">
        <f t="shared" si="5"/>
        <v>-24</v>
      </c>
      <c r="AH48" s="30">
        <f t="shared" si="5"/>
        <v>-88</v>
      </c>
      <c r="AI48" s="31">
        <f t="shared" si="18"/>
        <v>-0.24</v>
      </c>
      <c r="AJ48" s="31">
        <f t="shared" si="18"/>
        <v>-0.44</v>
      </c>
      <c r="AK48" s="32" t="str">
        <f>IF(ABS(AI48)&gt;19.999%,"Y","N")</f>
        <v>Y</v>
      </c>
      <c r="AL48" s="33" t="s">
        <v>100</v>
      </c>
      <c r="AM48" s="33" t="s">
        <v>236</v>
      </c>
      <c r="AN48" s="34" t="s">
        <v>114</v>
      </c>
      <c r="AO48" s="34" t="s">
        <v>101</v>
      </c>
      <c r="AP48" s="34" t="s">
        <v>101</v>
      </c>
      <c r="AQ48" s="33" t="s">
        <v>108</v>
      </c>
      <c r="AR48" s="33" t="s">
        <v>237</v>
      </c>
    </row>
    <row r="49" spans="1:44" ht="69.599999999999994" customHeight="1">
      <c r="A49" s="9">
        <v>45</v>
      </c>
      <c r="B49" s="139" t="s">
        <v>88</v>
      </c>
      <c r="C49" s="8" t="s">
        <v>89</v>
      </c>
      <c r="D49" s="20" t="s">
        <v>195</v>
      </c>
      <c r="E49" s="21" t="s">
        <v>196</v>
      </c>
      <c r="F49" s="22" t="s">
        <v>233</v>
      </c>
      <c r="G49" s="23" t="s">
        <v>234</v>
      </c>
      <c r="H49" s="23" t="s">
        <v>103</v>
      </c>
      <c r="I49" s="23" t="s">
        <v>238</v>
      </c>
      <c r="J49" s="24" t="s">
        <v>95</v>
      </c>
      <c r="K49" s="25" t="s">
        <v>96</v>
      </c>
      <c r="L49" s="25" t="s">
        <v>97</v>
      </c>
      <c r="M49" s="25" t="s">
        <v>98</v>
      </c>
      <c r="N49" s="26">
        <v>5775.7868500000004</v>
      </c>
      <c r="O49" s="26">
        <v>5845.3079880810046</v>
      </c>
      <c r="P49" s="26">
        <f t="shared" si="0"/>
        <v>11621.094838081004</v>
      </c>
      <c r="Q49" s="26">
        <v>3244.4238799999998</v>
      </c>
      <c r="R49" s="26">
        <v>7060.1727999999994</v>
      </c>
      <c r="S49" s="26">
        <f t="shared" si="1"/>
        <v>10304.596679999999</v>
      </c>
      <c r="T49" s="26">
        <f t="shared" si="14"/>
        <v>1214.8648119189947</v>
      </c>
      <c r="U49" s="26">
        <f t="shared" si="14"/>
        <v>-1316.4981580810054</v>
      </c>
      <c r="V49" s="27">
        <f t="shared" si="17"/>
        <v>0.20783589408739281</v>
      </c>
      <c r="W49" s="27">
        <f t="shared" si="17"/>
        <v>-0.11328520904648251</v>
      </c>
      <c r="X49" s="28" t="s">
        <v>100</v>
      </c>
      <c r="Y49" s="28" t="s">
        <v>100</v>
      </c>
      <c r="Z49" s="28" t="s">
        <v>100</v>
      </c>
      <c r="AA49" s="29">
        <v>100</v>
      </c>
      <c r="AB49" s="29">
        <v>100</v>
      </c>
      <c r="AC49" s="29">
        <f t="shared" si="3"/>
        <v>200</v>
      </c>
      <c r="AD49" s="29">
        <v>36</v>
      </c>
      <c r="AE49" s="29">
        <v>76</v>
      </c>
      <c r="AF49" s="29">
        <f t="shared" si="4"/>
        <v>112</v>
      </c>
      <c r="AG49" s="30">
        <f t="shared" si="5"/>
        <v>-24</v>
      </c>
      <c r="AH49" s="30">
        <f t="shared" si="5"/>
        <v>-88</v>
      </c>
      <c r="AI49" s="31">
        <f t="shared" si="18"/>
        <v>-0.24</v>
      </c>
      <c r="AJ49" s="31">
        <f t="shared" si="18"/>
        <v>-0.44</v>
      </c>
      <c r="AK49" s="32" t="s">
        <v>100</v>
      </c>
      <c r="AL49" s="33" t="s">
        <v>100</v>
      </c>
      <c r="AM49" s="33" t="s">
        <v>100</v>
      </c>
      <c r="AN49" s="33" t="s">
        <v>100</v>
      </c>
      <c r="AO49" s="33" t="s">
        <v>100</v>
      </c>
      <c r="AP49" s="33" t="s">
        <v>100</v>
      </c>
      <c r="AQ49" s="33" t="s">
        <v>100</v>
      </c>
      <c r="AR49" s="33" t="s">
        <v>100</v>
      </c>
    </row>
    <row r="50" spans="1:44" ht="123.6" customHeight="1">
      <c r="A50" s="9">
        <v>46</v>
      </c>
      <c r="B50" s="139" t="s">
        <v>88</v>
      </c>
      <c r="C50" s="8" t="s">
        <v>89</v>
      </c>
      <c r="D50" s="20" t="s">
        <v>195</v>
      </c>
      <c r="E50" s="21" t="s">
        <v>196</v>
      </c>
      <c r="F50" s="22" t="s">
        <v>239</v>
      </c>
      <c r="G50" s="23" t="s">
        <v>240</v>
      </c>
      <c r="H50" s="23" t="s">
        <v>94</v>
      </c>
      <c r="I50" s="23" t="s">
        <v>94</v>
      </c>
      <c r="J50" s="24" t="s">
        <v>217</v>
      </c>
      <c r="K50" s="25" t="s">
        <v>96</v>
      </c>
      <c r="L50" s="25" t="s">
        <v>97</v>
      </c>
      <c r="M50" s="25" t="s">
        <v>98</v>
      </c>
      <c r="N50" s="26">
        <v>17989.11476</v>
      </c>
      <c r="O50" s="26">
        <v>18205.643490643506</v>
      </c>
      <c r="P50" s="26">
        <f t="shared" si="0"/>
        <v>36194.758250643506</v>
      </c>
      <c r="Q50" s="26">
        <v>14506.13675</v>
      </c>
      <c r="R50" s="26">
        <v>12898.45714</v>
      </c>
      <c r="S50" s="26">
        <f t="shared" si="1"/>
        <v>27404.59389</v>
      </c>
      <c r="T50" s="26">
        <f t="shared" si="14"/>
        <v>-5307.1863506435056</v>
      </c>
      <c r="U50" s="26">
        <f t="shared" si="14"/>
        <v>-8790.1643606435064</v>
      </c>
      <c r="V50" s="27">
        <f t="shared" si="17"/>
        <v>-0.29151325265547728</v>
      </c>
      <c r="W50" s="27">
        <f t="shared" si="17"/>
        <v>-0.24285738558530712</v>
      </c>
      <c r="X50" s="28" t="str">
        <f>IF(ABS(T50)&gt;19999.999999,"Y","N")</f>
        <v>N</v>
      </c>
      <c r="Y50" s="28" t="str">
        <f>IF(AND(ABS(V50)&gt;0.1999, ABS(T50)&gt;9999.99999), "Y", "N")</f>
        <v>N</v>
      </c>
      <c r="Z50" s="28" t="s">
        <v>241</v>
      </c>
      <c r="AA50" s="29">
        <v>65</v>
      </c>
      <c r="AB50" s="29">
        <v>65</v>
      </c>
      <c r="AC50" s="29">
        <f t="shared" si="3"/>
        <v>130</v>
      </c>
      <c r="AD50" s="29">
        <v>58</v>
      </c>
      <c r="AE50" s="29">
        <v>43</v>
      </c>
      <c r="AF50" s="29">
        <f t="shared" si="4"/>
        <v>101</v>
      </c>
      <c r="AG50" s="30">
        <f t="shared" si="5"/>
        <v>-22</v>
      </c>
      <c r="AH50" s="30">
        <f t="shared" si="5"/>
        <v>-29</v>
      </c>
      <c r="AI50" s="31">
        <f t="shared" si="18"/>
        <v>-0.33846153846153848</v>
      </c>
      <c r="AJ50" s="31">
        <f t="shared" si="18"/>
        <v>-0.22307692307692309</v>
      </c>
      <c r="AK50" s="32" t="str">
        <f>IF(ABS(AI50)&gt;19.999%,"Y","N")</f>
        <v>Y</v>
      </c>
      <c r="AL50" s="33" t="s">
        <v>100</v>
      </c>
      <c r="AM50" s="33" t="s">
        <v>242</v>
      </c>
      <c r="AN50" s="34" t="s">
        <v>114</v>
      </c>
      <c r="AO50" s="34" t="s">
        <v>101</v>
      </c>
      <c r="AP50" s="34" t="s">
        <v>101</v>
      </c>
      <c r="AQ50" s="33" t="s">
        <v>108</v>
      </c>
      <c r="AR50" s="33" t="s">
        <v>243</v>
      </c>
    </row>
    <row r="51" spans="1:44" ht="42" customHeight="1">
      <c r="A51" s="9">
        <v>47</v>
      </c>
      <c r="B51" s="139" t="s">
        <v>88</v>
      </c>
      <c r="C51" s="8" t="s">
        <v>89</v>
      </c>
      <c r="D51" s="20" t="s">
        <v>195</v>
      </c>
      <c r="E51" s="21" t="s">
        <v>196</v>
      </c>
      <c r="F51" s="22" t="s">
        <v>239</v>
      </c>
      <c r="G51" s="23" t="s">
        <v>240</v>
      </c>
      <c r="H51" s="23" t="s">
        <v>103</v>
      </c>
      <c r="I51" s="23" t="s">
        <v>220</v>
      </c>
      <c r="J51" s="24" t="s">
        <v>217</v>
      </c>
      <c r="K51" s="25" t="s">
        <v>96</v>
      </c>
      <c r="L51" s="25" t="s">
        <v>97</v>
      </c>
      <c r="M51" s="25" t="s">
        <v>98</v>
      </c>
      <c r="N51" s="26">
        <v>17989.11476</v>
      </c>
      <c r="O51" s="26">
        <v>18205.643490643506</v>
      </c>
      <c r="P51" s="26">
        <f t="shared" si="0"/>
        <v>36194.758250643506</v>
      </c>
      <c r="Q51" s="26">
        <v>14505.13675</v>
      </c>
      <c r="R51" s="26">
        <v>12898.45714</v>
      </c>
      <c r="S51" s="26">
        <f t="shared" si="1"/>
        <v>27403.59389</v>
      </c>
      <c r="T51" s="26">
        <f t="shared" si="14"/>
        <v>-5307.1863506435056</v>
      </c>
      <c r="U51" s="26">
        <f t="shared" si="14"/>
        <v>-8791.1643606435064</v>
      </c>
      <c r="V51" s="27">
        <f t="shared" si="17"/>
        <v>-0.29151325265547728</v>
      </c>
      <c r="W51" s="27">
        <f t="shared" si="17"/>
        <v>-0.24288501389527054</v>
      </c>
      <c r="X51" s="28" t="s">
        <v>100</v>
      </c>
      <c r="Y51" s="28" t="s">
        <v>100</v>
      </c>
      <c r="Z51" s="28" t="s">
        <v>100</v>
      </c>
      <c r="AA51" s="29">
        <v>65</v>
      </c>
      <c r="AB51" s="29">
        <v>65</v>
      </c>
      <c r="AC51" s="29">
        <f t="shared" si="3"/>
        <v>130</v>
      </c>
      <c r="AD51" s="29">
        <v>58</v>
      </c>
      <c r="AE51" s="29">
        <v>43</v>
      </c>
      <c r="AF51" s="29">
        <f t="shared" si="4"/>
        <v>101</v>
      </c>
      <c r="AG51" s="30">
        <f t="shared" si="5"/>
        <v>-22</v>
      </c>
      <c r="AH51" s="30">
        <f t="shared" si="5"/>
        <v>-29</v>
      </c>
      <c r="AI51" s="31">
        <f t="shared" si="18"/>
        <v>-0.33846153846153848</v>
      </c>
      <c r="AJ51" s="31">
        <f t="shared" si="18"/>
        <v>-0.22307692307692309</v>
      </c>
      <c r="AK51" s="32" t="s">
        <v>100</v>
      </c>
      <c r="AL51" s="33" t="s">
        <v>100</v>
      </c>
      <c r="AM51" s="33" t="s">
        <v>100</v>
      </c>
      <c r="AN51" s="33" t="s">
        <v>100</v>
      </c>
      <c r="AO51" s="33" t="s">
        <v>100</v>
      </c>
      <c r="AP51" s="33" t="s">
        <v>100</v>
      </c>
      <c r="AQ51" s="33" t="s">
        <v>100</v>
      </c>
      <c r="AR51" s="33" t="s">
        <v>100</v>
      </c>
    </row>
    <row r="52" spans="1:44" ht="79.5" customHeight="1">
      <c r="A52" s="9">
        <v>48</v>
      </c>
      <c r="B52" s="139" t="s">
        <v>88</v>
      </c>
      <c r="C52" s="8" t="s">
        <v>89</v>
      </c>
      <c r="D52" s="20" t="s">
        <v>195</v>
      </c>
      <c r="E52" s="21" t="s">
        <v>196</v>
      </c>
      <c r="F52" s="22" t="s">
        <v>244</v>
      </c>
      <c r="G52" s="23" t="s">
        <v>245</v>
      </c>
      <c r="H52" s="23" t="s">
        <v>94</v>
      </c>
      <c r="I52" s="23" t="s">
        <v>94</v>
      </c>
      <c r="J52" s="24" t="s">
        <v>227</v>
      </c>
      <c r="K52" s="25" t="s">
        <v>96</v>
      </c>
      <c r="L52" s="25" t="s">
        <v>97</v>
      </c>
      <c r="M52" s="25" t="s">
        <v>98</v>
      </c>
      <c r="N52" s="26">
        <v>5757.3450199999997</v>
      </c>
      <c r="O52" s="26">
        <v>5826.6441852845401</v>
      </c>
      <c r="P52" s="26">
        <f t="shared" si="0"/>
        <v>11583.989205284539</v>
      </c>
      <c r="Q52" s="26">
        <v>2558.0770000000002</v>
      </c>
      <c r="R52" s="26">
        <v>4941.2832600000002</v>
      </c>
      <c r="S52" s="26">
        <f t="shared" si="1"/>
        <v>7499.3602600000004</v>
      </c>
      <c r="T52" s="26">
        <f t="shared" si="14"/>
        <v>-885.36092528453992</v>
      </c>
      <c r="U52" s="26">
        <f t="shared" si="14"/>
        <v>-4084.6289452845385</v>
      </c>
      <c r="V52" s="27">
        <f t="shared" si="17"/>
        <v>-0.15195040183173703</v>
      </c>
      <c r="W52" s="27">
        <f t="shared" si="17"/>
        <v>-0.35260987151310169</v>
      </c>
      <c r="X52" s="28" t="str">
        <f>IF(ABS(T52)&gt;19999.999999,"Y","N")</f>
        <v>N</v>
      </c>
      <c r="Y52" s="28" t="str">
        <f>IF(AND(ABS(V52)&gt;0.1999, ABS(T52)&gt;9999.99999), "Y", "N")</f>
        <v>N</v>
      </c>
      <c r="Z52" s="28" t="s">
        <v>158</v>
      </c>
      <c r="AA52" s="29">
        <v>7707</v>
      </c>
      <c r="AB52" s="29">
        <v>7707</v>
      </c>
      <c r="AC52" s="29">
        <f t="shared" si="3"/>
        <v>15414</v>
      </c>
      <c r="AD52" s="29">
        <v>1947</v>
      </c>
      <c r="AE52" s="29">
        <v>4907</v>
      </c>
      <c r="AF52" s="29">
        <f t="shared" si="4"/>
        <v>6854</v>
      </c>
      <c r="AG52" s="30">
        <f t="shared" si="5"/>
        <v>-2800</v>
      </c>
      <c r="AH52" s="30">
        <f t="shared" si="5"/>
        <v>-8560</v>
      </c>
      <c r="AI52" s="31">
        <f t="shared" si="18"/>
        <v>-0.36330608537693004</v>
      </c>
      <c r="AJ52" s="31">
        <f t="shared" si="18"/>
        <v>-0.55533930193330738</v>
      </c>
      <c r="AK52" s="32" t="str">
        <f>IF(ABS(AI52)&gt;19.999%,"Y","N")</f>
        <v>Y</v>
      </c>
      <c r="AL52" s="33" t="s">
        <v>100</v>
      </c>
      <c r="AM52" s="33" t="s">
        <v>246</v>
      </c>
      <c r="AN52" s="34" t="s">
        <v>114</v>
      </c>
      <c r="AO52" s="34" t="s">
        <v>101</v>
      </c>
      <c r="AP52" s="34" t="s">
        <v>101</v>
      </c>
      <c r="AQ52" s="33" t="s">
        <v>102</v>
      </c>
      <c r="AR52" s="33" t="s">
        <v>247</v>
      </c>
    </row>
    <row r="53" spans="1:44" ht="50.25" customHeight="1">
      <c r="A53" s="9">
        <v>49</v>
      </c>
      <c r="B53" s="139" t="s">
        <v>88</v>
      </c>
      <c r="C53" s="8" t="s">
        <v>89</v>
      </c>
      <c r="D53" s="20" t="s">
        <v>195</v>
      </c>
      <c r="E53" s="21" t="s">
        <v>196</v>
      </c>
      <c r="F53" s="22" t="s">
        <v>244</v>
      </c>
      <c r="G53" s="23" t="s">
        <v>245</v>
      </c>
      <c r="H53" s="23" t="s">
        <v>103</v>
      </c>
      <c r="I53" s="23" t="s">
        <v>229</v>
      </c>
      <c r="J53" s="24" t="s">
        <v>227</v>
      </c>
      <c r="K53" s="25" t="s">
        <v>96</v>
      </c>
      <c r="L53" s="25" t="s">
        <v>97</v>
      </c>
      <c r="M53" s="25" t="s">
        <v>98</v>
      </c>
      <c r="N53" s="26">
        <v>5757.3450199999997</v>
      </c>
      <c r="O53" s="26">
        <v>5826.6441852845401</v>
      </c>
      <c r="P53" s="26">
        <f t="shared" si="0"/>
        <v>11583.989205284539</v>
      </c>
      <c r="Q53" s="26">
        <v>2557.0770000000002</v>
      </c>
      <c r="R53" s="26">
        <v>4941.2832600000002</v>
      </c>
      <c r="S53" s="26">
        <f t="shared" si="1"/>
        <v>7498.3602600000004</v>
      </c>
      <c r="T53" s="26">
        <f t="shared" si="14"/>
        <v>-885.36092528453992</v>
      </c>
      <c r="U53" s="26">
        <f t="shared" si="14"/>
        <v>-4085.6289452845385</v>
      </c>
      <c r="V53" s="27">
        <f t="shared" si="17"/>
        <v>-0.15195040183173703</v>
      </c>
      <c r="W53" s="27">
        <f t="shared" si="17"/>
        <v>-0.35269619756039672</v>
      </c>
      <c r="X53" s="28" t="s">
        <v>100</v>
      </c>
      <c r="Y53" s="28" t="s">
        <v>100</v>
      </c>
      <c r="Z53" s="28" t="s">
        <v>100</v>
      </c>
      <c r="AA53" s="29">
        <v>7707</v>
      </c>
      <c r="AB53" s="29">
        <v>7707</v>
      </c>
      <c r="AC53" s="29">
        <f t="shared" si="3"/>
        <v>15414</v>
      </c>
      <c r="AD53" s="29">
        <v>1947</v>
      </c>
      <c r="AE53" s="29">
        <v>4907</v>
      </c>
      <c r="AF53" s="29">
        <f t="shared" si="4"/>
        <v>6854</v>
      </c>
      <c r="AG53" s="30">
        <f t="shared" si="5"/>
        <v>-2800</v>
      </c>
      <c r="AH53" s="30">
        <f t="shared" si="5"/>
        <v>-8560</v>
      </c>
      <c r="AI53" s="31">
        <f t="shared" si="18"/>
        <v>-0.36330608537693004</v>
      </c>
      <c r="AJ53" s="31">
        <f t="shared" si="18"/>
        <v>-0.55533930193330738</v>
      </c>
      <c r="AK53" s="32" t="s">
        <v>100</v>
      </c>
      <c r="AL53" s="33" t="s">
        <v>100</v>
      </c>
      <c r="AM53" s="33" t="s">
        <v>100</v>
      </c>
      <c r="AN53" s="33" t="s">
        <v>100</v>
      </c>
      <c r="AO53" s="33" t="s">
        <v>100</v>
      </c>
      <c r="AP53" s="33" t="s">
        <v>100</v>
      </c>
      <c r="AQ53" s="33" t="s">
        <v>100</v>
      </c>
      <c r="AR53" s="33" t="s">
        <v>100</v>
      </c>
    </row>
    <row r="54" spans="1:44" ht="165.75">
      <c r="A54" s="9">
        <v>50</v>
      </c>
      <c r="B54" s="139" t="s">
        <v>88</v>
      </c>
      <c r="C54" s="8" t="s">
        <v>89</v>
      </c>
      <c r="D54" s="20" t="s">
        <v>195</v>
      </c>
      <c r="E54" s="21" t="s">
        <v>196</v>
      </c>
      <c r="F54" s="22" t="s">
        <v>248</v>
      </c>
      <c r="G54" s="23" t="s">
        <v>249</v>
      </c>
      <c r="H54" s="23" t="s">
        <v>94</v>
      </c>
      <c r="I54" s="23" t="s">
        <v>94</v>
      </c>
      <c r="J54" s="24" t="s">
        <v>95</v>
      </c>
      <c r="K54" s="25" t="s">
        <v>96</v>
      </c>
      <c r="L54" s="25" t="s">
        <v>97</v>
      </c>
      <c r="M54" s="25" t="s">
        <v>98</v>
      </c>
      <c r="N54" s="26">
        <v>16738.363700000002</v>
      </c>
      <c r="O54" s="26">
        <v>16939.837573724697</v>
      </c>
      <c r="P54" s="26">
        <f t="shared" si="0"/>
        <v>33678.201273724699</v>
      </c>
      <c r="Q54" s="26">
        <v>21050.623230000001</v>
      </c>
      <c r="R54" s="26">
        <v>16515.050039999998</v>
      </c>
      <c r="S54" s="26">
        <f t="shared" si="1"/>
        <v>37565.673269999999</v>
      </c>
      <c r="T54" s="26">
        <f t="shared" si="14"/>
        <v>-424.78753372469873</v>
      </c>
      <c r="U54" s="26">
        <f t="shared" si="14"/>
        <v>3887.4719962753006</v>
      </c>
      <c r="V54" s="27">
        <f t="shared" si="17"/>
        <v>-2.5076245972014792E-2</v>
      </c>
      <c r="W54" s="27">
        <f t="shared" si="17"/>
        <v>0.1154299175505034</v>
      </c>
      <c r="X54" s="28" t="str">
        <f>IF(ABS(T54)&gt;19999.999999,"Y","N")</f>
        <v>N</v>
      </c>
      <c r="Y54" s="28" t="str">
        <f>IF(AND(ABS(V54)&gt;0.1999, ABS(T54)&gt;9999.99999), "Y", "N")</f>
        <v>N</v>
      </c>
      <c r="Z54" s="28" t="s">
        <v>107</v>
      </c>
      <c r="AA54" s="29">
        <v>578</v>
      </c>
      <c r="AB54" s="29">
        <v>578</v>
      </c>
      <c r="AC54" s="29">
        <f t="shared" si="3"/>
        <v>1156</v>
      </c>
      <c r="AD54" s="29">
        <v>462</v>
      </c>
      <c r="AE54" s="29">
        <v>348</v>
      </c>
      <c r="AF54" s="29">
        <f t="shared" si="4"/>
        <v>810</v>
      </c>
      <c r="AG54" s="30">
        <f t="shared" si="5"/>
        <v>-230</v>
      </c>
      <c r="AH54" s="30">
        <f t="shared" si="5"/>
        <v>-346</v>
      </c>
      <c r="AI54" s="31">
        <f t="shared" si="18"/>
        <v>-0.39792387543252594</v>
      </c>
      <c r="AJ54" s="31">
        <f t="shared" si="18"/>
        <v>-0.29930795847750863</v>
      </c>
      <c r="AK54" s="32" t="str">
        <f>IF(ABS(AI54)&gt;19.999%,"Y","N")</f>
        <v>Y</v>
      </c>
      <c r="AL54" s="33" t="s">
        <v>100</v>
      </c>
      <c r="AM54" s="33" t="s">
        <v>250</v>
      </c>
      <c r="AN54" s="34" t="s">
        <v>114</v>
      </c>
      <c r="AO54" s="34" t="s">
        <v>101</v>
      </c>
      <c r="AP54" s="34" t="s">
        <v>101</v>
      </c>
      <c r="AQ54" s="33" t="s">
        <v>108</v>
      </c>
      <c r="AR54" s="33" t="s">
        <v>251</v>
      </c>
    </row>
    <row r="55" spans="1:44" ht="42" customHeight="1">
      <c r="A55" s="9">
        <v>51</v>
      </c>
      <c r="B55" s="139" t="s">
        <v>88</v>
      </c>
      <c r="C55" s="8" t="s">
        <v>89</v>
      </c>
      <c r="D55" s="20" t="s">
        <v>195</v>
      </c>
      <c r="E55" s="21" t="s">
        <v>196</v>
      </c>
      <c r="F55" s="22" t="s">
        <v>248</v>
      </c>
      <c r="G55" s="23" t="s">
        <v>249</v>
      </c>
      <c r="H55" s="23" t="s">
        <v>103</v>
      </c>
      <c r="I55" s="23" t="s">
        <v>252</v>
      </c>
      <c r="J55" s="24" t="s">
        <v>95</v>
      </c>
      <c r="K55" s="25" t="s">
        <v>96</v>
      </c>
      <c r="L55" s="25" t="s">
        <v>97</v>
      </c>
      <c r="M55" s="25" t="s">
        <v>98</v>
      </c>
      <c r="N55" s="26">
        <v>16738.363700000002</v>
      </c>
      <c r="O55" s="26">
        <v>16939.837573724697</v>
      </c>
      <c r="P55" s="26">
        <f t="shared" si="0"/>
        <v>33678.201273724699</v>
      </c>
      <c r="Q55" s="26">
        <v>21049.623230000001</v>
      </c>
      <c r="R55" s="26">
        <v>16515.050039999998</v>
      </c>
      <c r="S55" s="26">
        <f t="shared" si="1"/>
        <v>37564.673269999999</v>
      </c>
      <c r="T55" s="26">
        <f t="shared" si="14"/>
        <v>-424.78753372469873</v>
      </c>
      <c r="U55" s="26">
        <f t="shared" si="14"/>
        <v>3886.4719962753006</v>
      </c>
      <c r="V55" s="27">
        <f t="shared" si="17"/>
        <v>-2.5076245972014792E-2</v>
      </c>
      <c r="W55" s="27">
        <f t="shared" si="17"/>
        <v>0.1154002247533177</v>
      </c>
      <c r="X55" s="28" t="s">
        <v>100</v>
      </c>
      <c r="Y55" s="28" t="s">
        <v>100</v>
      </c>
      <c r="Z55" s="28" t="s">
        <v>100</v>
      </c>
      <c r="AA55" s="29">
        <v>578</v>
      </c>
      <c r="AB55" s="29">
        <v>578</v>
      </c>
      <c r="AC55" s="29">
        <f t="shared" si="3"/>
        <v>1156</v>
      </c>
      <c r="AD55" s="29">
        <v>462</v>
      </c>
      <c r="AE55" s="29">
        <v>348</v>
      </c>
      <c r="AF55" s="29">
        <f t="shared" si="4"/>
        <v>810</v>
      </c>
      <c r="AG55" s="30">
        <f t="shared" si="5"/>
        <v>-230</v>
      </c>
      <c r="AH55" s="30">
        <f t="shared" si="5"/>
        <v>-346</v>
      </c>
      <c r="AI55" s="31">
        <f t="shared" si="18"/>
        <v>-0.39792387543252594</v>
      </c>
      <c r="AJ55" s="31">
        <f t="shared" si="18"/>
        <v>-0.29930795847750863</v>
      </c>
      <c r="AK55" s="32" t="s">
        <v>100</v>
      </c>
      <c r="AL55" s="33" t="s">
        <v>100</v>
      </c>
      <c r="AM55" s="33" t="s">
        <v>100</v>
      </c>
      <c r="AN55" s="33" t="s">
        <v>100</v>
      </c>
      <c r="AO55" s="33" t="s">
        <v>100</v>
      </c>
      <c r="AP55" s="33" t="s">
        <v>100</v>
      </c>
      <c r="AQ55" s="33" t="s">
        <v>100</v>
      </c>
      <c r="AR55" s="33" t="s">
        <v>100</v>
      </c>
    </row>
    <row r="56" spans="1:44" ht="99" customHeight="1">
      <c r="A56" s="9">
        <v>52</v>
      </c>
      <c r="B56" s="139" t="s">
        <v>88</v>
      </c>
      <c r="C56" s="8" t="s">
        <v>89</v>
      </c>
      <c r="D56" s="20" t="s">
        <v>195</v>
      </c>
      <c r="E56" s="21" t="s">
        <v>196</v>
      </c>
      <c r="F56" s="22" t="s">
        <v>253</v>
      </c>
      <c r="G56" s="23" t="s">
        <v>254</v>
      </c>
      <c r="H56" s="23" t="s">
        <v>94</v>
      </c>
      <c r="I56" s="23" t="s">
        <v>94</v>
      </c>
      <c r="J56" s="24" t="s">
        <v>95</v>
      </c>
      <c r="K56" s="25" t="s">
        <v>96</v>
      </c>
      <c r="L56" s="25" t="s">
        <v>97</v>
      </c>
      <c r="M56" s="25" t="s">
        <v>98</v>
      </c>
      <c r="N56" s="26">
        <v>5775.7868500000004</v>
      </c>
      <c r="O56" s="26">
        <v>5845.3079880810046</v>
      </c>
      <c r="P56" s="26">
        <f t="shared" si="0"/>
        <v>11621.094838081004</v>
      </c>
      <c r="Q56" s="26">
        <v>10230.82999</v>
      </c>
      <c r="R56" s="26">
        <v>4916.8981299999996</v>
      </c>
      <c r="S56" s="26">
        <f t="shared" si="1"/>
        <v>15147.72812</v>
      </c>
      <c r="T56" s="26">
        <f t="shared" si="14"/>
        <v>-928.40985808100504</v>
      </c>
      <c r="U56" s="26">
        <f t="shared" si="14"/>
        <v>3526.6332819189956</v>
      </c>
      <c r="V56" s="27">
        <f t="shared" si="17"/>
        <v>-0.1588299299154293</v>
      </c>
      <c r="W56" s="27">
        <f t="shared" si="17"/>
        <v>0.30346824727413979</v>
      </c>
      <c r="X56" s="28" t="str">
        <f>IF(ABS(T56)&gt;19999.999999,"Y","N")</f>
        <v>N</v>
      </c>
      <c r="Y56" s="28" t="str">
        <f>IF(AND(ABS(V56)&gt;0.1999, ABS(T56)&gt;9999.99999), "Y", "N")</f>
        <v>N</v>
      </c>
      <c r="Z56" s="28" t="s">
        <v>255</v>
      </c>
      <c r="AA56" s="29">
        <v>100</v>
      </c>
      <c r="AB56" s="29">
        <v>100</v>
      </c>
      <c r="AC56" s="29">
        <f t="shared" si="3"/>
        <v>200</v>
      </c>
      <c r="AD56" s="29">
        <v>74</v>
      </c>
      <c r="AE56" s="29">
        <v>58</v>
      </c>
      <c r="AF56" s="29">
        <f t="shared" si="4"/>
        <v>132</v>
      </c>
      <c r="AG56" s="30">
        <f t="shared" si="5"/>
        <v>-42</v>
      </c>
      <c r="AH56" s="30">
        <f t="shared" si="5"/>
        <v>-68</v>
      </c>
      <c r="AI56" s="31">
        <f t="shared" si="18"/>
        <v>-0.42</v>
      </c>
      <c r="AJ56" s="31">
        <f t="shared" si="18"/>
        <v>-0.34</v>
      </c>
      <c r="AK56" s="32" t="str">
        <f>IF(ABS(AI56)&gt;19.999%,"Y","N")</f>
        <v>Y</v>
      </c>
      <c r="AL56" s="33" t="s">
        <v>100</v>
      </c>
      <c r="AM56" s="33" t="s">
        <v>256</v>
      </c>
      <c r="AN56" s="34" t="s">
        <v>114</v>
      </c>
      <c r="AO56" s="34" t="s">
        <v>101</v>
      </c>
      <c r="AP56" s="34" t="s">
        <v>101</v>
      </c>
      <c r="AQ56" s="33" t="s">
        <v>108</v>
      </c>
      <c r="AR56" s="33" t="s">
        <v>257</v>
      </c>
    </row>
    <row r="57" spans="1:44" ht="42" customHeight="1">
      <c r="A57" s="9">
        <v>53</v>
      </c>
      <c r="B57" s="139" t="s">
        <v>88</v>
      </c>
      <c r="C57" s="8" t="s">
        <v>89</v>
      </c>
      <c r="D57" s="20" t="s">
        <v>195</v>
      </c>
      <c r="E57" s="21" t="s">
        <v>196</v>
      </c>
      <c r="F57" s="22" t="s">
        <v>253</v>
      </c>
      <c r="G57" s="23" t="s">
        <v>254</v>
      </c>
      <c r="H57" s="23" t="s">
        <v>103</v>
      </c>
      <c r="I57" s="23" t="s">
        <v>258</v>
      </c>
      <c r="J57" s="24" t="s">
        <v>95</v>
      </c>
      <c r="K57" s="25" t="s">
        <v>96</v>
      </c>
      <c r="L57" s="25" t="s">
        <v>97</v>
      </c>
      <c r="M57" s="25" t="s">
        <v>98</v>
      </c>
      <c r="N57" s="26">
        <v>5775.7868500000004</v>
      </c>
      <c r="O57" s="26">
        <v>5845.3079880810046</v>
      </c>
      <c r="P57" s="26">
        <f t="shared" si="0"/>
        <v>11621.094838081004</v>
      </c>
      <c r="Q57" s="26">
        <v>10229.82999</v>
      </c>
      <c r="R57" s="26">
        <v>4916.8981299999996</v>
      </c>
      <c r="S57" s="26">
        <f t="shared" si="1"/>
        <v>15146.72812</v>
      </c>
      <c r="T57" s="26">
        <f t="shared" si="14"/>
        <v>-928.40985808100504</v>
      </c>
      <c r="U57" s="26">
        <f t="shared" si="14"/>
        <v>3525.6332819189956</v>
      </c>
      <c r="V57" s="27">
        <f t="shared" si="17"/>
        <v>-0.1588299299154293</v>
      </c>
      <c r="W57" s="27">
        <f t="shared" si="17"/>
        <v>0.30338219686202861</v>
      </c>
      <c r="X57" s="28" t="s">
        <v>100</v>
      </c>
      <c r="Y57" s="28" t="s">
        <v>100</v>
      </c>
      <c r="Z57" s="28" t="s">
        <v>100</v>
      </c>
      <c r="AA57" s="29">
        <v>100</v>
      </c>
      <c r="AB57" s="29">
        <v>100</v>
      </c>
      <c r="AC57" s="29">
        <f t="shared" si="3"/>
        <v>200</v>
      </c>
      <c r="AD57" s="29">
        <v>74</v>
      </c>
      <c r="AE57" s="29">
        <v>58</v>
      </c>
      <c r="AF57" s="29">
        <f t="shared" si="4"/>
        <v>132</v>
      </c>
      <c r="AG57" s="30">
        <f t="shared" si="5"/>
        <v>-42</v>
      </c>
      <c r="AH57" s="30">
        <f t="shared" si="5"/>
        <v>-68</v>
      </c>
      <c r="AI57" s="31">
        <f t="shared" si="18"/>
        <v>-0.42</v>
      </c>
      <c r="AJ57" s="31">
        <f t="shared" si="18"/>
        <v>-0.34</v>
      </c>
      <c r="AK57" s="32" t="s">
        <v>100</v>
      </c>
      <c r="AL57" s="33" t="s">
        <v>100</v>
      </c>
      <c r="AM57" s="33" t="s">
        <v>100</v>
      </c>
      <c r="AN57" s="33" t="s">
        <v>100</v>
      </c>
      <c r="AO57" s="33" t="s">
        <v>100</v>
      </c>
      <c r="AP57" s="33" t="s">
        <v>100</v>
      </c>
      <c r="AQ57" s="33" t="s">
        <v>100</v>
      </c>
      <c r="AR57" s="33" t="s">
        <v>100</v>
      </c>
    </row>
    <row r="58" spans="1:44" ht="101.25" customHeight="1">
      <c r="A58" s="9">
        <v>54</v>
      </c>
      <c r="B58" s="139" t="s">
        <v>88</v>
      </c>
      <c r="C58" s="8" t="s">
        <v>89</v>
      </c>
      <c r="D58" s="20" t="s">
        <v>195</v>
      </c>
      <c r="E58" s="21" t="s">
        <v>196</v>
      </c>
      <c r="F58" s="22" t="s">
        <v>259</v>
      </c>
      <c r="G58" s="23" t="s">
        <v>260</v>
      </c>
      <c r="H58" s="23" t="s">
        <v>94</v>
      </c>
      <c r="I58" s="23" t="s">
        <v>94</v>
      </c>
      <c r="J58" s="24" t="s">
        <v>135</v>
      </c>
      <c r="K58" s="25" t="s">
        <v>96</v>
      </c>
      <c r="L58" s="25" t="s">
        <v>97</v>
      </c>
      <c r="M58" s="25" t="s">
        <v>98</v>
      </c>
      <c r="N58" s="26">
        <v>10669.29506</v>
      </c>
      <c r="O58" s="26">
        <v>10797.717668474437</v>
      </c>
      <c r="P58" s="26">
        <f t="shared" si="0"/>
        <v>21467.012728474438</v>
      </c>
      <c r="Q58" s="26">
        <v>13724.272150000001</v>
      </c>
      <c r="R58" s="26">
        <v>11002.842720000001</v>
      </c>
      <c r="S58" s="26">
        <f t="shared" si="1"/>
        <v>24727.114870000001</v>
      </c>
      <c r="T58" s="26">
        <f t="shared" si="14"/>
        <v>205.12505152556332</v>
      </c>
      <c r="U58" s="26">
        <f t="shared" si="14"/>
        <v>3260.1021415255636</v>
      </c>
      <c r="V58" s="27">
        <f t="shared" si="17"/>
        <v>1.8997074921161979E-2</v>
      </c>
      <c r="W58" s="27">
        <f t="shared" si="17"/>
        <v>0.15186566397295112</v>
      </c>
      <c r="X58" s="28" t="str">
        <f>IF(ABS(T58)&gt;19999.999999,"Y","N")</f>
        <v>N</v>
      </c>
      <c r="Y58" s="28" t="str">
        <f>IF(AND(ABS(V58)&gt;0.1999, ABS(T58)&gt;9999.99999), "Y", "N")</f>
        <v>N</v>
      </c>
      <c r="Z58" s="28" t="s">
        <v>172</v>
      </c>
      <c r="AA58" s="29">
        <v>150</v>
      </c>
      <c r="AB58" s="29">
        <v>150</v>
      </c>
      <c r="AC58" s="29">
        <f t="shared" si="3"/>
        <v>300</v>
      </c>
      <c r="AD58" s="29">
        <v>130</v>
      </c>
      <c r="AE58" s="29">
        <v>85</v>
      </c>
      <c r="AF58" s="29">
        <f t="shared" si="4"/>
        <v>215</v>
      </c>
      <c r="AG58" s="30">
        <f t="shared" si="5"/>
        <v>-65</v>
      </c>
      <c r="AH58" s="30">
        <f t="shared" si="5"/>
        <v>-85</v>
      </c>
      <c r="AI58" s="31">
        <f t="shared" si="18"/>
        <v>-0.43333333333333335</v>
      </c>
      <c r="AJ58" s="31">
        <f t="shared" si="18"/>
        <v>-0.28333333333333333</v>
      </c>
      <c r="AK58" s="32" t="str">
        <f>IF(ABS(AI58)&gt;19.999%,"Y","N")</f>
        <v>Y</v>
      </c>
      <c r="AL58" s="33" t="s">
        <v>100</v>
      </c>
      <c r="AM58" s="63" t="s">
        <v>261</v>
      </c>
      <c r="AN58" s="34" t="s">
        <v>114</v>
      </c>
      <c r="AO58" s="34" t="s">
        <v>101</v>
      </c>
      <c r="AP58" s="34" t="s">
        <v>101</v>
      </c>
      <c r="AQ58" s="33" t="s">
        <v>108</v>
      </c>
      <c r="AR58" s="33" t="s">
        <v>262</v>
      </c>
    </row>
    <row r="59" spans="1:44" ht="42" customHeight="1">
      <c r="A59" s="9">
        <v>55</v>
      </c>
      <c r="B59" s="139" t="s">
        <v>88</v>
      </c>
      <c r="C59" s="8" t="s">
        <v>89</v>
      </c>
      <c r="D59" s="20" t="s">
        <v>195</v>
      </c>
      <c r="E59" s="21" t="s">
        <v>196</v>
      </c>
      <c r="F59" s="22" t="s">
        <v>259</v>
      </c>
      <c r="G59" s="23" t="s">
        <v>260</v>
      </c>
      <c r="H59" s="23" t="s">
        <v>188</v>
      </c>
      <c r="I59" s="23" t="s">
        <v>263</v>
      </c>
      <c r="J59" s="24" t="s">
        <v>135</v>
      </c>
      <c r="K59" s="25" t="s">
        <v>96</v>
      </c>
      <c r="L59" s="25" t="s">
        <v>97</v>
      </c>
      <c r="M59" s="25" t="s">
        <v>98</v>
      </c>
      <c r="N59" s="26">
        <v>10669.29506</v>
      </c>
      <c r="O59" s="26">
        <v>10797.717668474437</v>
      </c>
      <c r="P59" s="26">
        <f t="shared" si="0"/>
        <v>21467.012728474438</v>
      </c>
      <c r="Q59" s="26">
        <v>13723.272150000001</v>
      </c>
      <c r="R59" s="26">
        <v>11002.842720000001</v>
      </c>
      <c r="S59" s="26">
        <f t="shared" si="1"/>
        <v>24726.114870000001</v>
      </c>
      <c r="T59" s="26">
        <f t="shared" si="14"/>
        <v>205.12505152556332</v>
      </c>
      <c r="U59" s="26">
        <f t="shared" si="14"/>
        <v>3259.1021415255636</v>
      </c>
      <c r="V59" s="27">
        <f t="shared" si="17"/>
        <v>1.8997074921161979E-2</v>
      </c>
      <c r="W59" s="27">
        <f t="shared" si="17"/>
        <v>0.15181908087298054</v>
      </c>
      <c r="X59" s="28" t="s">
        <v>100</v>
      </c>
      <c r="Y59" s="28" t="s">
        <v>100</v>
      </c>
      <c r="Z59" s="28" t="s">
        <v>100</v>
      </c>
      <c r="AA59" s="29">
        <v>150</v>
      </c>
      <c r="AB59" s="29">
        <v>150</v>
      </c>
      <c r="AC59" s="29">
        <f t="shared" si="3"/>
        <v>300</v>
      </c>
      <c r="AD59" s="29">
        <v>130</v>
      </c>
      <c r="AE59" s="29">
        <v>85</v>
      </c>
      <c r="AF59" s="29">
        <f t="shared" si="4"/>
        <v>215</v>
      </c>
      <c r="AG59" s="30">
        <f t="shared" si="5"/>
        <v>-65</v>
      </c>
      <c r="AH59" s="30">
        <f t="shared" si="5"/>
        <v>-85</v>
      </c>
      <c r="AI59" s="31">
        <f t="shared" si="18"/>
        <v>-0.43333333333333335</v>
      </c>
      <c r="AJ59" s="31">
        <f t="shared" si="18"/>
        <v>-0.28333333333333333</v>
      </c>
      <c r="AK59" s="32" t="s">
        <v>100</v>
      </c>
      <c r="AL59" s="33" t="s">
        <v>100</v>
      </c>
      <c r="AM59" s="33" t="s">
        <v>100</v>
      </c>
      <c r="AN59" s="33" t="s">
        <v>100</v>
      </c>
      <c r="AO59" s="33" t="s">
        <v>100</v>
      </c>
      <c r="AP59" s="33" t="s">
        <v>100</v>
      </c>
      <c r="AQ59" s="33" t="s">
        <v>100</v>
      </c>
      <c r="AR59" s="33" t="s">
        <v>100</v>
      </c>
    </row>
    <row r="60" spans="1:44" ht="61.5" customHeight="1">
      <c r="A60" s="9">
        <v>56</v>
      </c>
      <c r="B60" s="139" t="s">
        <v>88</v>
      </c>
      <c r="C60" s="8" t="s">
        <v>89</v>
      </c>
      <c r="D60" s="20" t="s">
        <v>195</v>
      </c>
      <c r="E60" s="21" t="s">
        <v>196</v>
      </c>
      <c r="F60" s="22" t="s">
        <v>259</v>
      </c>
      <c r="G60" s="23" t="s">
        <v>260</v>
      </c>
      <c r="H60" s="23" t="s">
        <v>142</v>
      </c>
      <c r="I60" s="23" t="s">
        <v>264</v>
      </c>
      <c r="J60" s="24" t="s">
        <v>135</v>
      </c>
      <c r="K60" s="25" t="s">
        <v>96</v>
      </c>
      <c r="L60" s="25" t="s">
        <v>97</v>
      </c>
      <c r="M60" s="25" t="s">
        <v>98</v>
      </c>
      <c r="N60" s="26">
        <v>10669.29506</v>
      </c>
      <c r="O60" s="26">
        <v>10797.717668474437</v>
      </c>
      <c r="P60" s="26">
        <f t="shared" si="0"/>
        <v>21467.012728474438</v>
      </c>
      <c r="Q60" s="26">
        <v>13725.272150000001</v>
      </c>
      <c r="R60" s="26">
        <v>11002.842720000001</v>
      </c>
      <c r="S60" s="26">
        <f t="shared" si="1"/>
        <v>24728.114870000001</v>
      </c>
      <c r="T60" s="26">
        <f t="shared" si="14"/>
        <v>205.12505152556332</v>
      </c>
      <c r="U60" s="26">
        <f t="shared" si="14"/>
        <v>3261.1021415255636</v>
      </c>
      <c r="V60" s="27">
        <f t="shared" si="17"/>
        <v>1.8997074921161979E-2</v>
      </c>
      <c r="W60" s="27">
        <f t="shared" si="17"/>
        <v>0.1519122470729217</v>
      </c>
      <c r="X60" s="28" t="s">
        <v>100</v>
      </c>
      <c r="Y60" s="28" t="s">
        <v>100</v>
      </c>
      <c r="Z60" s="28" t="s">
        <v>100</v>
      </c>
      <c r="AA60" s="29">
        <v>150</v>
      </c>
      <c r="AB60" s="29">
        <v>150</v>
      </c>
      <c r="AC60" s="29">
        <f t="shared" si="3"/>
        <v>300</v>
      </c>
      <c r="AD60" s="29">
        <v>130</v>
      </c>
      <c r="AE60" s="29">
        <v>85</v>
      </c>
      <c r="AF60" s="29">
        <f t="shared" si="4"/>
        <v>215</v>
      </c>
      <c r="AG60" s="30">
        <f t="shared" si="5"/>
        <v>-65</v>
      </c>
      <c r="AH60" s="30">
        <f t="shared" si="5"/>
        <v>-85</v>
      </c>
      <c r="AI60" s="31">
        <f t="shared" si="18"/>
        <v>-0.43333333333333335</v>
      </c>
      <c r="AJ60" s="31">
        <f t="shared" si="18"/>
        <v>-0.28333333333333333</v>
      </c>
      <c r="AK60" s="32" t="s">
        <v>100</v>
      </c>
      <c r="AL60" s="33" t="s">
        <v>100</v>
      </c>
      <c r="AM60" s="33" t="s">
        <v>100</v>
      </c>
      <c r="AN60" s="33" t="s">
        <v>100</v>
      </c>
      <c r="AO60" s="33" t="s">
        <v>100</v>
      </c>
      <c r="AP60" s="33" t="s">
        <v>100</v>
      </c>
      <c r="AQ60" s="33" t="s">
        <v>100</v>
      </c>
      <c r="AR60" s="33" t="s">
        <v>100</v>
      </c>
    </row>
    <row r="61" spans="1:44" ht="100.15" customHeight="1">
      <c r="A61" s="9">
        <v>57</v>
      </c>
      <c r="B61" s="139" t="s">
        <v>88</v>
      </c>
      <c r="C61" s="8" t="s">
        <v>89</v>
      </c>
      <c r="D61" s="20" t="s">
        <v>195</v>
      </c>
      <c r="E61" s="21" t="s">
        <v>196</v>
      </c>
      <c r="F61" s="22" t="s">
        <v>265</v>
      </c>
      <c r="G61" s="23" t="s">
        <v>266</v>
      </c>
      <c r="H61" s="23" t="s">
        <v>94</v>
      </c>
      <c r="I61" s="23" t="s">
        <v>94</v>
      </c>
      <c r="J61" s="24" t="s">
        <v>135</v>
      </c>
      <c r="K61" s="25" t="s">
        <v>96</v>
      </c>
      <c r="L61" s="25" t="s">
        <v>97</v>
      </c>
      <c r="M61" s="25" t="s">
        <v>98</v>
      </c>
      <c r="N61" s="26">
        <v>49887.242709999999</v>
      </c>
      <c r="O61" s="26">
        <v>50487.71814307513</v>
      </c>
      <c r="P61" s="26">
        <f t="shared" si="0"/>
        <v>100374.96085307513</v>
      </c>
      <c r="Q61" s="26">
        <v>45584.377560000001</v>
      </c>
      <c r="R61" s="26">
        <v>36695.062899999997</v>
      </c>
      <c r="S61" s="26">
        <f t="shared" si="1"/>
        <v>82279.440459999998</v>
      </c>
      <c r="T61" s="26">
        <f t="shared" si="14"/>
        <v>-13792.655243075133</v>
      </c>
      <c r="U61" s="26">
        <f t="shared" si="14"/>
        <v>-18095.52039307513</v>
      </c>
      <c r="V61" s="27">
        <f t="shared" si="17"/>
        <v>-0.27318832679244243</v>
      </c>
      <c r="W61" s="27">
        <f t="shared" si="17"/>
        <v>-0.18027922740176838</v>
      </c>
      <c r="X61" s="28" t="str">
        <f>IF(ABS(T61)&gt;19999.999999,"Y","N")</f>
        <v>N</v>
      </c>
      <c r="Y61" s="28" t="str">
        <f>IF(AND(ABS(V61)&gt;0.1999, ABS(T61)&gt;9999.99999), "Y", "N")</f>
        <v>Y</v>
      </c>
      <c r="Z61" s="28" t="s">
        <v>267</v>
      </c>
      <c r="AA61" s="29">
        <v>25</v>
      </c>
      <c r="AB61" s="29">
        <v>25</v>
      </c>
      <c r="AC61" s="29">
        <f t="shared" si="3"/>
        <v>50</v>
      </c>
      <c r="AD61" s="29">
        <v>16</v>
      </c>
      <c r="AE61" s="29">
        <v>14</v>
      </c>
      <c r="AF61" s="29">
        <f t="shared" si="4"/>
        <v>30</v>
      </c>
      <c r="AG61" s="30">
        <f t="shared" si="5"/>
        <v>-11</v>
      </c>
      <c r="AH61" s="30">
        <f t="shared" si="5"/>
        <v>-20</v>
      </c>
      <c r="AI61" s="31">
        <f t="shared" si="18"/>
        <v>-0.44</v>
      </c>
      <c r="AJ61" s="31">
        <f t="shared" si="18"/>
        <v>-0.4</v>
      </c>
      <c r="AK61" s="32" t="str">
        <f>IF(ABS(AI61)&gt;19.999%,"Y","N")</f>
        <v>Y</v>
      </c>
      <c r="AL61" s="33" t="s">
        <v>268</v>
      </c>
      <c r="AM61" s="33" t="s">
        <v>269</v>
      </c>
      <c r="AN61" s="34" t="s">
        <v>114</v>
      </c>
      <c r="AO61" s="34" t="s">
        <v>101</v>
      </c>
      <c r="AP61" s="34" t="s">
        <v>101</v>
      </c>
      <c r="AQ61" s="33" t="s">
        <v>108</v>
      </c>
      <c r="AR61" s="33" t="s">
        <v>270</v>
      </c>
    </row>
    <row r="62" spans="1:44" ht="42" customHeight="1">
      <c r="A62" s="9">
        <v>58</v>
      </c>
      <c r="B62" s="139" t="s">
        <v>88</v>
      </c>
      <c r="C62" s="8" t="s">
        <v>89</v>
      </c>
      <c r="D62" s="20" t="s">
        <v>195</v>
      </c>
      <c r="E62" s="21" t="s">
        <v>196</v>
      </c>
      <c r="F62" s="22" t="s">
        <v>265</v>
      </c>
      <c r="G62" s="23" t="s">
        <v>266</v>
      </c>
      <c r="H62" s="23" t="s">
        <v>188</v>
      </c>
      <c r="I62" s="23" t="s">
        <v>271</v>
      </c>
      <c r="J62" s="24" t="s">
        <v>135</v>
      </c>
      <c r="K62" s="25" t="s">
        <v>96</v>
      </c>
      <c r="L62" s="25" t="s">
        <v>97</v>
      </c>
      <c r="M62" s="25" t="s">
        <v>98</v>
      </c>
      <c r="N62" s="26">
        <v>49887.242709999999</v>
      </c>
      <c r="O62" s="26">
        <v>50487.71814307513</v>
      </c>
      <c r="P62" s="26">
        <f t="shared" si="0"/>
        <v>100374.96085307513</v>
      </c>
      <c r="Q62" s="26">
        <v>45583.377560000001</v>
      </c>
      <c r="R62" s="26">
        <v>36695.062899999997</v>
      </c>
      <c r="S62" s="26">
        <f t="shared" si="1"/>
        <v>82278.440459999998</v>
      </c>
      <c r="T62" s="26">
        <f t="shared" si="14"/>
        <v>-13792.655243075133</v>
      </c>
      <c r="U62" s="26">
        <f t="shared" si="14"/>
        <v>-18096.52039307513</v>
      </c>
      <c r="V62" s="27">
        <f t="shared" si="17"/>
        <v>-0.27318832679244243</v>
      </c>
      <c r="W62" s="27">
        <f t="shared" si="17"/>
        <v>-0.1802891900457535</v>
      </c>
      <c r="X62" s="28" t="s">
        <v>100</v>
      </c>
      <c r="Y62" s="28" t="s">
        <v>100</v>
      </c>
      <c r="Z62" s="28" t="s">
        <v>100</v>
      </c>
      <c r="AA62" s="29">
        <v>25</v>
      </c>
      <c r="AB62" s="29">
        <v>25</v>
      </c>
      <c r="AC62" s="29">
        <f t="shared" si="3"/>
        <v>50</v>
      </c>
      <c r="AD62" s="29">
        <v>16</v>
      </c>
      <c r="AE62" s="29">
        <v>14</v>
      </c>
      <c r="AF62" s="29">
        <f t="shared" si="4"/>
        <v>30</v>
      </c>
      <c r="AG62" s="30">
        <f t="shared" si="5"/>
        <v>-11</v>
      </c>
      <c r="AH62" s="30">
        <f t="shared" si="5"/>
        <v>-20</v>
      </c>
      <c r="AI62" s="31">
        <f t="shared" si="18"/>
        <v>-0.44</v>
      </c>
      <c r="AJ62" s="31">
        <f t="shared" si="18"/>
        <v>-0.4</v>
      </c>
      <c r="AK62" s="32" t="s">
        <v>100</v>
      </c>
      <c r="AL62" s="33" t="s">
        <v>100</v>
      </c>
      <c r="AM62" s="33" t="s">
        <v>100</v>
      </c>
      <c r="AN62" s="33" t="s">
        <v>100</v>
      </c>
      <c r="AO62" s="33" t="s">
        <v>100</v>
      </c>
      <c r="AP62" s="33" t="s">
        <v>100</v>
      </c>
      <c r="AQ62" s="33" t="s">
        <v>100</v>
      </c>
      <c r="AR62" s="33" t="s">
        <v>100</v>
      </c>
    </row>
    <row r="63" spans="1:44" ht="42" customHeight="1">
      <c r="A63" s="9">
        <v>59</v>
      </c>
      <c r="B63" s="139" t="s">
        <v>88</v>
      </c>
      <c r="C63" s="8" t="s">
        <v>89</v>
      </c>
      <c r="D63" s="20" t="s">
        <v>195</v>
      </c>
      <c r="E63" s="21" t="s">
        <v>196</v>
      </c>
      <c r="F63" s="22" t="s">
        <v>265</v>
      </c>
      <c r="G63" s="23" t="s">
        <v>266</v>
      </c>
      <c r="H63" s="23" t="s">
        <v>142</v>
      </c>
      <c r="I63" s="23" t="s">
        <v>272</v>
      </c>
      <c r="J63" s="24" t="s">
        <v>135</v>
      </c>
      <c r="K63" s="25" t="s">
        <v>96</v>
      </c>
      <c r="L63" s="25" t="s">
        <v>97</v>
      </c>
      <c r="M63" s="25" t="s">
        <v>98</v>
      </c>
      <c r="N63" s="26">
        <v>49887.242709999999</v>
      </c>
      <c r="O63" s="26">
        <v>50487.71814307513</v>
      </c>
      <c r="P63" s="26">
        <f t="shared" si="0"/>
        <v>100374.96085307513</v>
      </c>
      <c r="Q63" s="26">
        <v>45585.377560000001</v>
      </c>
      <c r="R63" s="26">
        <v>36695.062899999997</v>
      </c>
      <c r="S63" s="26">
        <f t="shared" si="1"/>
        <v>82280.440459999998</v>
      </c>
      <c r="T63" s="26">
        <f t="shared" si="14"/>
        <v>-13792.655243075133</v>
      </c>
      <c r="U63" s="26">
        <f t="shared" si="14"/>
        <v>-18094.52039307513</v>
      </c>
      <c r="V63" s="27">
        <f t="shared" si="17"/>
        <v>-0.27318832679244243</v>
      </c>
      <c r="W63" s="27">
        <f t="shared" si="17"/>
        <v>-0.18026926475778327</v>
      </c>
      <c r="X63" s="28" t="s">
        <v>100</v>
      </c>
      <c r="Y63" s="28" t="s">
        <v>100</v>
      </c>
      <c r="Z63" s="28" t="s">
        <v>100</v>
      </c>
      <c r="AA63" s="29">
        <v>25</v>
      </c>
      <c r="AB63" s="29">
        <v>25</v>
      </c>
      <c r="AC63" s="29">
        <f t="shared" si="3"/>
        <v>50</v>
      </c>
      <c r="AD63" s="29">
        <v>16</v>
      </c>
      <c r="AE63" s="29">
        <v>14</v>
      </c>
      <c r="AF63" s="29">
        <f t="shared" si="4"/>
        <v>30</v>
      </c>
      <c r="AG63" s="30">
        <f t="shared" si="5"/>
        <v>-11</v>
      </c>
      <c r="AH63" s="30">
        <f t="shared" si="5"/>
        <v>-20</v>
      </c>
      <c r="AI63" s="31">
        <f t="shared" si="18"/>
        <v>-0.44</v>
      </c>
      <c r="AJ63" s="31">
        <f t="shared" si="18"/>
        <v>-0.4</v>
      </c>
      <c r="AK63" s="32" t="s">
        <v>100</v>
      </c>
      <c r="AL63" s="33" t="s">
        <v>100</v>
      </c>
      <c r="AM63" s="33" t="s">
        <v>100</v>
      </c>
      <c r="AN63" s="33" t="s">
        <v>100</v>
      </c>
      <c r="AO63" s="33" t="s">
        <v>100</v>
      </c>
      <c r="AP63" s="33" t="s">
        <v>100</v>
      </c>
      <c r="AQ63" s="33" t="s">
        <v>100</v>
      </c>
      <c r="AR63" s="33" t="s">
        <v>100</v>
      </c>
    </row>
    <row r="64" spans="1:44" ht="115.15" customHeight="1">
      <c r="A64" s="9">
        <v>60</v>
      </c>
      <c r="B64" s="139" t="s">
        <v>88</v>
      </c>
      <c r="C64" s="8" t="s">
        <v>89</v>
      </c>
      <c r="D64" s="20" t="s">
        <v>195</v>
      </c>
      <c r="E64" s="21" t="s">
        <v>196</v>
      </c>
      <c r="F64" s="22" t="s">
        <v>273</v>
      </c>
      <c r="G64" s="23" t="s">
        <v>274</v>
      </c>
      <c r="H64" s="23" t="s">
        <v>94</v>
      </c>
      <c r="I64" s="23" t="s">
        <v>94</v>
      </c>
      <c r="J64" s="24" t="s">
        <v>217</v>
      </c>
      <c r="K64" s="25" t="s">
        <v>96</v>
      </c>
      <c r="L64" s="25" t="s">
        <v>97</v>
      </c>
      <c r="M64" s="25" t="s">
        <v>98</v>
      </c>
      <c r="N64" s="26">
        <v>2698.4499099999998</v>
      </c>
      <c r="O64" s="26">
        <v>2730.9302175111261</v>
      </c>
      <c r="P64" s="26">
        <f t="shared" si="0"/>
        <v>5429.3801275111255</v>
      </c>
      <c r="Q64" s="26">
        <v>3138.0423599999999</v>
      </c>
      <c r="R64" s="26">
        <v>2483.6830599999998</v>
      </c>
      <c r="S64" s="26">
        <f t="shared" si="1"/>
        <v>5621.7254199999998</v>
      </c>
      <c r="T64" s="26">
        <f t="shared" si="14"/>
        <v>-247.24715751112626</v>
      </c>
      <c r="U64" s="26">
        <f t="shared" si="14"/>
        <v>192.34529248887429</v>
      </c>
      <c r="V64" s="27">
        <f t="shared" si="17"/>
        <v>-9.0535875258086471E-2</v>
      </c>
      <c r="W64" s="27">
        <f t="shared" si="17"/>
        <v>3.5426750010419152E-2</v>
      </c>
      <c r="X64" s="28" t="str">
        <f>IF(ABS(T64)&gt;19999.999999,"Y","N")</f>
        <v>N</v>
      </c>
      <c r="Y64" s="28" t="str">
        <f>IF(AND(ABS(V64)&gt;0.1999, ABS(T64)&gt;9999.99999), "Y", "N")</f>
        <v>N</v>
      </c>
      <c r="Z64" s="28" t="s">
        <v>275</v>
      </c>
      <c r="AA64" s="29">
        <v>10</v>
      </c>
      <c r="AB64" s="29">
        <v>10</v>
      </c>
      <c r="AC64" s="29">
        <f t="shared" si="3"/>
        <v>20</v>
      </c>
      <c r="AD64" s="29">
        <v>8</v>
      </c>
      <c r="AE64" s="29">
        <v>5</v>
      </c>
      <c r="AF64" s="29">
        <f t="shared" si="4"/>
        <v>13</v>
      </c>
      <c r="AG64" s="30">
        <f t="shared" si="5"/>
        <v>-5</v>
      </c>
      <c r="AH64" s="30">
        <f t="shared" si="5"/>
        <v>-7</v>
      </c>
      <c r="AI64" s="31">
        <f t="shared" si="18"/>
        <v>-0.5</v>
      </c>
      <c r="AJ64" s="31">
        <f t="shared" si="18"/>
        <v>-0.35</v>
      </c>
      <c r="AK64" s="32" t="str">
        <f>IF(ABS(AI64)&gt;19.999%,"Y","N")</f>
        <v>Y</v>
      </c>
      <c r="AL64" s="33" t="s">
        <v>100</v>
      </c>
      <c r="AM64" s="33" t="s">
        <v>276</v>
      </c>
      <c r="AN64" s="34" t="s">
        <v>114</v>
      </c>
      <c r="AO64" s="34" t="s">
        <v>101</v>
      </c>
      <c r="AP64" s="34" t="s">
        <v>101</v>
      </c>
      <c r="AQ64" s="33" t="s">
        <v>108</v>
      </c>
      <c r="AR64" s="33" t="s">
        <v>277</v>
      </c>
    </row>
    <row r="65" spans="1:45" ht="42" customHeight="1">
      <c r="A65" s="9">
        <v>61</v>
      </c>
      <c r="B65" s="139" t="s">
        <v>88</v>
      </c>
      <c r="C65" s="8" t="s">
        <v>89</v>
      </c>
      <c r="D65" s="20" t="s">
        <v>195</v>
      </c>
      <c r="E65" s="21" t="s">
        <v>196</v>
      </c>
      <c r="F65" s="22" t="s">
        <v>273</v>
      </c>
      <c r="G65" s="23" t="s">
        <v>274</v>
      </c>
      <c r="H65" s="23" t="s">
        <v>103</v>
      </c>
      <c r="I65" s="23" t="s">
        <v>278</v>
      </c>
      <c r="J65" s="24" t="s">
        <v>217</v>
      </c>
      <c r="K65" s="25" t="s">
        <v>96</v>
      </c>
      <c r="L65" s="25" t="s">
        <v>97</v>
      </c>
      <c r="M65" s="25" t="s">
        <v>98</v>
      </c>
      <c r="N65" s="26">
        <v>2698.4499099999998</v>
      </c>
      <c r="O65" s="26">
        <v>2730.9302175111261</v>
      </c>
      <c r="P65" s="26">
        <f t="shared" si="0"/>
        <v>5429.3801275111255</v>
      </c>
      <c r="Q65" s="26">
        <v>3137.0423599999999</v>
      </c>
      <c r="R65" s="26">
        <v>2483.6830599999998</v>
      </c>
      <c r="S65" s="26">
        <f t="shared" si="1"/>
        <v>5620.7254199999998</v>
      </c>
      <c r="T65" s="26">
        <f t="shared" si="14"/>
        <v>-247.24715751112626</v>
      </c>
      <c r="U65" s="26">
        <f t="shared" si="14"/>
        <v>191.34529248887429</v>
      </c>
      <c r="V65" s="27">
        <f t="shared" si="17"/>
        <v>-9.0535875258086471E-2</v>
      </c>
      <c r="W65" s="27">
        <f t="shared" si="17"/>
        <v>3.5242566922015946E-2</v>
      </c>
      <c r="X65" s="28" t="s">
        <v>100</v>
      </c>
      <c r="Y65" s="28" t="s">
        <v>100</v>
      </c>
      <c r="Z65" s="28" t="s">
        <v>100</v>
      </c>
      <c r="AA65" s="29">
        <v>10</v>
      </c>
      <c r="AB65" s="29">
        <v>10</v>
      </c>
      <c r="AC65" s="29">
        <f t="shared" si="3"/>
        <v>20</v>
      </c>
      <c r="AD65" s="29">
        <v>8</v>
      </c>
      <c r="AE65" s="29">
        <v>5</v>
      </c>
      <c r="AF65" s="29">
        <f t="shared" si="4"/>
        <v>13</v>
      </c>
      <c r="AG65" s="30">
        <f t="shared" si="5"/>
        <v>-5</v>
      </c>
      <c r="AH65" s="30">
        <f t="shared" si="5"/>
        <v>-7</v>
      </c>
      <c r="AI65" s="31">
        <f t="shared" si="18"/>
        <v>-0.5</v>
      </c>
      <c r="AJ65" s="31">
        <f t="shared" si="18"/>
        <v>-0.35</v>
      </c>
      <c r="AK65" s="32" t="s">
        <v>100</v>
      </c>
      <c r="AL65" s="33" t="s">
        <v>100</v>
      </c>
      <c r="AM65" s="33" t="s">
        <v>100</v>
      </c>
      <c r="AN65" s="33" t="s">
        <v>100</v>
      </c>
      <c r="AO65" s="33" t="s">
        <v>100</v>
      </c>
      <c r="AP65" s="33" t="s">
        <v>100</v>
      </c>
      <c r="AQ65" s="33" t="s">
        <v>100</v>
      </c>
      <c r="AR65" s="33" t="s">
        <v>100</v>
      </c>
    </row>
    <row r="66" spans="1:45" ht="66" customHeight="1">
      <c r="A66" s="9">
        <v>62</v>
      </c>
      <c r="B66" s="139" t="s">
        <v>88</v>
      </c>
      <c r="C66" s="8" t="s">
        <v>89</v>
      </c>
      <c r="D66" s="20" t="s">
        <v>195</v>
      </c>
      <c r="E66" s="21" t="s">
        <v>196</v>
      </c>
      <c r="F66" s="24" t="s">
        <v>279</v>
      </c>
      <c r="G66" s="23" t="s">
        <v>280</v>
      </c>
      <c r="H66" s="23" t="s">
        <v>94</v>
      </c>
      <c r="I66" s="23" t="s">
        <v>94</v>
      </c>
      <c r="J66" s="24" t="s">
        <v>227</v>
      </c>
      <c r="K66" s="25" t="s">
        <v>96</v>
      </c>
      <c r="L66" s="25" t="s">
        <v>97</v>
      </c>
      <c r="M66" s="25" t="s">
        <v>98</v>
      </c>
      <c r="N66" s="26">
        <v>1125.01126</v>
      </c>
      <c r="O66" s="26">
        <v>1139</v>
      </c>
      <c r="P66" s="26">
        <f t="shared" si="0"/>
        <v>2264.0112600000002</v>
      </c>
      <c r="Q66" s="26">
        <v>1718.2620400000001</v>
      </c>
      <c r="R66" s="26">
        <v>989</v>
      </c>
      <c r="S66" s="26">
        <f t="shared" si="1"/>
        <v>2707.2620400000001</v>
      </c>
      <c r="T66" s="26">
        <f t="shared" si="14"/>
        <v>-150</v>
      </c>
      <c r="U66" s="26">
        <f t="shared" si="14"/>
        <v>443.25077999999985</v>
      </c>
      <c r="V66" s="27">
        <f t="shared" si="17"/>
        <v>-0.13169446883230904</v>
      </c>
      <c r="W66" s="27">
        <f t="shared" si="17"/>
        <v>0.19578117292579181</v>
      </c>
      <c r="X66" s="28" t="str">
        <f>IF(ABS(T66)&gt;19999.999999,"Y","N")</f>
        <v>N</v>
      </c>
      <c r="Y66" s="28" t="str">
        <f>IF(AND(ABS(V66)&gt;0.1999, ABS(T66)&gt;9999.99999), "Y", "N")</f>
        <v>N</v>
      </c>
      <c r="Z66" s="28" t="s">
        <v>281</v>
      </c>
      <c r="AA66" s="29">
        <v>63</v>
      </c>
      <c r="AB66" s="29">
        <v>63</v>
      </c>
      <c r="AC66" s="29">
        <f t="shared" si="3"/>
        <v>126</v>
      </c>
      <c r="AD66" s="29">
        <v>40</v>
      </c>
      <c r="AE66" s="29">
        <v>24</v>
      </c>
      <c r="AF66" s="29">
        <f t="shared" si="4"/>
        <v>64</v>
      </c>
      <c r="AG66" s="30">
        <f t="shared" si="5"/>
        <v>-39</v>
      </c>
      <c r="AH66" s="30">
        <f t="shared" si="5"/>
        <v>-62</v>
      </c>
      <c r="AI66" s="31">
        <f t="shared" si="18"/>
        <v>-0.61904761904761907</v>
      </c>
      <c r="AJ66" s="31">
        <f t="shared" si="18"/>
        <v>-0.49206349206349204</v>
      </c>
      <c r="AK66" s="32" t="str">
        <f>IF(ABS(AI66)&gt;19.999%,"Y","N")</f>
        <v>Y</v>
      </c>
      <c r="AL66" s="33" t="s">
        <v>100</v>
      </c>
      <c r="AM66" s="33" t="s">
        <v>282</v>
      </c>
      <c r="AN66" s="34" t="s">
        <v>114</v>
      </c>
      <c r="AO66" s="34" t="s">
        <v>101</v>
      </c>
      <c r="AP66" s="34" t="s">
        <v>101</v>
      </c>
      <c r="AQ66" s="33" t="s">
        <v>102</v>
      </c>
      <c r="AR66" s="33" t="s">
        <v>100</v>
      </c>
    </row>
    <row r="67" spans="1:45" ht="42" customHeight="1">
      <c r="A67" s="9">
        <v>63</v>
      </c>
      <c r="B67" s="139" t="s">
        <v>88</v>
      </c>
      <c r="C67" s="8" t="s">
        <v>89</v>
      </c>
      <c r="D67" s="20" t="s">
        <v>195</v>
      </c>
      <c r="E67" s="21" t="s">
        <v>196</v>
      </c>
      <c r="F67" s="24" t="s">
        <v>279</v>
      </c>
      <c r="G67" s="23" t="s">
        <v>280</v>
      </c>
      <c r="H67" s="23" t="s">
        <v>103</v>
      </c>
      <c r="I67" s="23" t="s">
        <v>229</v>
      </c>
      <c r="J67" s="24" t="s">
        <v>227</v>
      </c>
      <c r="K67" s="25" t="s">
        <v>96</v>
      </c>
      <c r="L67" s="25" t="s">
        <v>97</v>
      </c>
      <c r="M67" s="25" t="s">
        <v>98</v>
      </c>
      <c r="N67" s="26">
        <v>1125.01126</v>
      </c>
      <c r="O67" s="26">
        <v>1139</v>
      </c>
      <c r="P67" s="26">
        <f t="shared" si="0"/>
        <v>2264.0112600000002</v>
      </c>
      <c r="Q67" s="26">
        <v>1717.2620399999998</v>
      </c>
      <c r="R67" s="26">
        <v>989</v>
      </c>
      <c r="S67" s="26">
        <f t="shared" si="1"/>
        <v>2706.2620399999996</v>
      </c>
      <c r="T67" s="26">
        <f t="shared" si="14"/>
        <v>-150</v>
      </c>
      <c r="U67" s="26">
        <f t="shared" si="14"/>
        <v>442.25077999999939</v>
      </c>
      <c r="V67" s="27">
        <f t="shared" si="17"/>
        <v>-0.13169446883230904</v>
      </c>
      <c r="W67" s="27">
        <f t="shared" si="17"/>
        <v>0.19533947900948131</v>
      </c>
      <c r="X67" s="28" t="s">
        <v>100</v>
      </c>
      <c r="Y67" s="28" t="s">
        <v>100</v>
      </c>
      <c r="Z67" s="28" t="s">
        <v>100</v>
      </c>
      <c r="AA67" s="29">
        <v>63</v>
      </c>
      <c r="AB67" s="29">
        <v>63</v>
      </c>
      <c r="AC67" s="29">
        <f t="shared" si="3"/>
        <v>126</v>
      </c>
      <c r="AD67" s="29">
        <v>40</v>
      </c>
      <c r="AE67" s="29">
        <v>24</v>
      </c>
      <c r="AF67" s="29">
        <f t="shared" si="4"/>
        <v>64</v>
      </c>
      <c r="AG67" s="30">
        <f t="shared" si="5"/>
        <v>-39</v>
      </c>
      <c r="AH67" s="30">
        <f t="shared" si="5"/>
        <v>-62</v>
      </c>
      <c r="AI67" s="31">
        <f t="shared" si="18"/>
        <v>-0.61904761904761907</v>
      </c>
      <c r="AJ67" s="31">
        <f t="shared" si="18"/>
        <v>-0.49206349206349204</v>
      </c>
      <c r="AK67" s="32" t="s">
        <v>100</v>
      </c>
      <c r="AL67" s="33" t="s">
        <v>100</v>
      </c>
      <c r="AM67" s="33" t="s">
        <v>100</v>
      </c>
      <c r="AN67" s="33" t="s">
        <v>100</v>
      </c>
      <c r="AO67" s="33" t="s">
        <v>100</v>
      </c>
      <c r="AP67" s="33" t="s">
        <v>100</v>
      </c>
      <c r="AQ67" s="33" t="s">
        <v>100</v>
      </c>
      <c r="AR67" s="33" t="s">
        <v>100</v>
      </c>
    </row>
    <row r="68" spans="1:45" ht="79.5" customHeight="1">
      <c r="A68" s="64">
        <v>64</v>
      </c>
      <c r="B68" s="210" t="s">
        <v>88</v>
      </c>
      <c r="C68" s="37" t="s">
        <v>89</v>
      </c>
      <c r="D68" s="39" t="s">
        <v>283</v>
      </c>
      <c r="E68" s="65" t="s">
        <v>284</v>
      </c>
      <c r="F68" s="41" t="s">
        <v>285</v>
      </c>
      <c r="G68" s="42" t="s">
        <v>286</v>
      </c>
      <c r="H68" s="42" t="s">
        <v>94</v>
      </c>
      <c r="I68" s="42" t="s">
        <v>94</v>
      </c>
      <c r="J68" s="66" t="s">
        <v>227</v>
      </c>
      <c r="K68" s="44" t="s">
        <v>96</v>
      </c>
      <c r="L68" s="44" t="s">
        <v>97</v>
      </c>
      <c r="M68" s="44" t="s">
        <v>98</v>
      </c>
      <c r="N68" s="67">
        <v>0</v>
      </c>
      <c r="O68" s="67">
        <v>0</v>
      </c>
      <c r="P68" s="67">
        <f t="shared" si="0"/>
        <v>0</v>
      </c>
      <c r="Q68" s="67">
        <v>82</v>
      </c>
      <c r="R68" s="67">
        <v>0.41399999999999998</v>
      </c>
      <c r="S68" s="67">
        <f t="shared" si="1"/>
        <v>82.414000000000001</v>
      </c>
      <c r="T68" s="67">
        <f t="shared" ref="T68:U74" si="19">IFERROR(R68-O68,"N/A")</f>
        <v>0.41399999999999998</v>
      </c>
      <c r="U68" s="67">
        <f t="shared" si="19"/>
        <v>82.414000000000001</v>
      </c>
      <c r="V68" s="68" t="str">
        <f>IFERROR((R68-O68)/O68,"0%")</f>
        <v>0%</v>
      </c>
      <c r="W68" s="68" t="str">
        <f>IFERROR((S68-P68)/P68,"100%")</f>
        <v>100%</v>
      </c>
      <c r="X68" s="49" t="str">
        <f t="shared" si="7"/>
        <v>N</v>
      </c>
      <c r="Y68" s="49" t="str">
        <f t="shared" si="8"/>
        <v>N</v>
      </c>
      <c r="Z68" s="69" t="s">
        <v>287</v>
      </c>
      <c r="AA68" s="51" t="s">
        <v>100</v>
      </c>
      <c r="AB68" s="51" t="s">
        <v>100</v>
      </c>
      <c r="AC68" s="51" t="s">
        <v>100</v>
      </c>
      <c r="AD68" s="51" t="s">
        <v>100</v>
      </c>
      <c r="AE68" s="51" t="s">
        <v>100</v>
      </c>
      <c r="AF68" s="51" t="s">
        <v>100</v>
      </c>
      <c r="AG68" s="51" t="s">
        <v>100</v>
      </c>
      <c r="AH68" s="51" t="s">
        <v>100</v>
      </c>
      <c r="AI68" s="51" t="s">
        <v>100</v>
      </c>
      <c r="AJ68" s="51" t="s">
        <v>100</v>
      </c>
      <c r="AK68" s="70" t="s">
        <v>288</v>
      </c>
      <c r="AL68" s="71" t="s">
        <v>100</v>
      </c>
      <c r="AM68" s="71" t="s">
        <v>100</v>
      </c>
      <c r="AN68" s="72" t="s">
        <v>100</v>
      </c>
      <c r="AO68" s="72" t="s">
        <v>100</v>
      </c>
      <c r="AP68" s="71" t="s">
        <v>100</v>
      </c>
      <c r="AQ68" s="72" t="s">
        <v>100</v>
      </c>
      <c r="AR68" s="72" t="s">
        <v>100</v>
      </c>
    </row>
    <row r="69" spans="1:45" ht="152.44999999999999" customHeight="1">
      <c r="A69" s="9">
        <v>65</v>
      </c>
      <c r="B69" s="139" t="s">
        <v>88</v>
      </c>
      <c r="C69" s="8" t="s">
        <v>89</v>
      </c>
      <c r="D69" s="20" t="s">
        <v>283</v>
      </c>
      <c r="E69" s="21" t="s">
        <v>284</v>
      </c>
      <c r="F69" s="22" t="s">
        <v>289</v>
      </c>
      <c r="G69" s="23" t="s">
        <v>290</v>
      </c>
      <c r="H69" s="23" t="s">
        <v>94</v>
      </c>
      <c r="I69" s="23" t="s">
        <v>94</v>
      </c>
      <c r="J69" s="24" t="s">
        <v>227</v>
      </c>
      <c r="K69" s="25" t="s">
        <v>96</v>
      </c>
      <c r="L69" s="25" t="s">
        <v>97</v>
      </c>
      <c r="M69" s="25" t="s">
        <v>98</v>
      </c>
      <c r="N69" s="26">
        <v>1343.94028</v>
      </c>
      <c r="O69" s="26">
        <v>1360.1168227182693</v>
      </c>
      <c r="P69" s="26">
        <f t="shared" ref="P69:P74" si="20">IFERROR(O69+N69,"N/A")</f>
        <v>2704.0571027182696</v>
      </c>
      <c r="Q69" s="26">
        <v>2856.3367600000001</v>
      </c>
      <c r="R69" s="26">
        <v>2194.0594700000001</v>
      </c>
      <c r="S69" s="26">
        <f t="shared" ref="S69:S74" si="21">IFERROR(R69+Q69,"N/A")</f>
        <v>5050.3962300000003</v>
      </c>
      <c r="T69" s="26">
        <f t="shared" si="19"/>
        <v>833.94264728173084</v>
      </c>
      <c r="U69" s="26">
        <f t="shared" si="19"/>
        <v>2346.3391272817307</v>
      </c>
      <c r="V69" s="27">
        <f t="shared" ref="V69:W74" si="22">IFERROR((R69-O69)/O69,"N/A")</f>
        <v>0.61314045481405777</v>
      </c>
      <c r="W69" s="27">
        <f t="shared" si="22"/>
        <v>0.86771064299014222</v>
      </c>
      <c r="X69" s="28" t="str">
        <f t="shared" si="7"/>
        <v>N</v>
      </c>
      <c r="Y69" s="28" t="str">
        <f t="shared" si="8"/>
        <v>N</v>
      </c>
      <c r="Z69" s="28" t="s">
        <v>107</v>
      </c>
      <c r="AA69" s="29">
        <v>178</v>
      </c>
      <c r="AB69" s="29">
        <v>178</v>
      </c>
      <c r="AC69" s="29">
        <f t="shared" ref="AC69:AC74" si="23">IFERROR(AB69+AA69,"N/A")</f>
        <v>356</v>
      </c>
      <c r="AD69" s="29">
        <v>151</v>
      </c>
      <c r="AE69" s="29">
        <v>128</v>
      </c>
      <c r="AF69" s="29">
        <f t="shared" si="4"/>
        <v>279</v>
      </c>
      <c r="AG69" s="30">
        <f t="shared" si="5"/>
        <v>-50</v>
      </c>
      <c r="AH69" s="30">
        <f t="shared" si="5"/>
        <v>-77</v>
      </c>
      <c r="AI69" s="31">
        <f t="shared" si="6"/>
        <v>-0.2808988764044944</v>
      </c>
      <c r="AJ69" s="31">
        <f t="shared" si="6"/>
        <v>-0.21629213483146068</v>
      </c>
      <c r="AK69" s="32" t="str">
        <f t="shared" si="9"/>
        <v>Y</v>
      </c>
      <c r="AL69" s="33" t="s">
        <v>100</v>
      </c>
      <c r="AM69" s="33" t="s">
        <v>291</v>
      </c>
      <c r="AN69" s="34" t="s">
        <v>114</v>
      </c>
      <c r="AO69" s="34" t="s">
        <v>101</v>
      </c>
      <c r="AP69" s="34" t="s">
        <v>101</v>
      </c>
      <c r="AQ69" s="33" t="s">
        <v>102</v>
      </c>
      <c r="AR69" s="33" t="s">
        <v>292</v>
      </c>
    </row>
    <row r="70" spans="1:45" ht="42" customHeight="1">
      <c r="A70" s="9">
        <v>66</v>
      </c>
      <c r="B70" s="139" t="s">
        <v>88</v>
      </c>
      <c r="C70" s="8" t="s">
        <v>89</v>
      </c>
      <c r="D70" s="20" t="s">
        <v>283</v>
      </c>
      <c r="E70" s="21" t="s">
        <v>284</v>
      </c>
      <c r="F70" s="22" t="s">
        <v>289</v>
      </c>
      <c r="G70" s="23" t="s">
        <v>290</v>
      </c>
      <c r="H70" s="23" t="s">
        <v>103</v>
      </c>
      <c r="I70" s="23" t="s">
        <v>229</v>
      </c>
      <c r="J70" s="24" t="s">
        <v>227</v>
      </c>
      <c r="K70" s="25" t="s">
        <v>96</v>
      </c>
      <c r="L70" s="25" t="s">
        <v>97</v>
      </c>
      <c r="M70" s="25" t="s">
        <v>98</v>
      </c>
      <c r="N70" s="26">
        <v>1343.94028</v>
      </c>
      <c r="O70" s="26">
        <v>1360.1168227182693</v>
      </c>
      <c r="P70" s="26">
        <f t="shared" si="20"/>
        <v>2704.0571027182696</v>
      </c>
      <c r="Q70" s="26">
        <v>2855.3367600000001</v>
      </c>
      <c r="R70" s="26">
        <v>2194.0594700000001</v>
      </c>
      <c r="S70" s="26">
        <f t="shared" si="21"/>
        <v>5049.3962300000003</v>
      </c>
      <c r="T70" s="26">
        <f t="shared" si="19"/>
        <v>833.94264728173084</v>
      </c>
      <c r="U70" s="26">
        <f t="shared" si="19"/>
        <v>2345.3391272817307</v>
      </c>
      <c r="V70" s="27">
        <f t="shared" si="22"/>
        <v>0.61314045481405777</v>
      </c>
      <c r="W70" s="27">
        <f t="shared" si="22"/>
        <v>0.86734082831463311</v>
      </c>
      <c r="X70" s="28" t="s">
        <v>100</v>
      </c>
      <c r="Y70" s="28" t="s">
        <v>100</v>
      </c>
      <c r="Z70" s="28" t="s">
        <v>100</v>
      </c>
      <c r="AA70" s="29">
        <v>178</v>
      </c>
      <c r="AB70" s="29">
        <v>178</v>
      </c>
      <c r="AC70" s="29">
        <f t="shared" si="23"/>
        <v>356</v>
      </c>
      <c r="AD70" s="29">
        <v>151</v>
      </c>
      <c r="AE70" s="29">
        <v>128</v>
      </c>
      <c r="AF70" s="29">
        <f t="shared" ref="AF70:AF74" si="24">IFERROR(AE70+AD70,"N/A")</f>
        <v>279</v>
      </c>
      <c r="AG70" s="30">
        <f t="shared" ref="AG70:AH85" si="25">IFERROR(AE70-AB70,"N/A")</f>
        <v>-50</v>
      </c>
      <c r="AH70" s="30">
        <f t="shared" si="25"/>
        <v>-77</v>
      </c>
      <c r="AI70" s="31">
        <f t="shared" ref="AI70:AJ85" si="26">IFERROR((AE70-AB70)/AB70,"N/A")</f>
        <v>-0.2808988764044944</v>
      </c>
      <c r="AJ70" s="31">
        <f t="shared" si="26"/>
        <v>-0.21629213483146068</v>
      </c>
      <c r="AK70" s="32" t="s">
        <v>100</v>
      </c>
      <c r="AL70" s="33" t="s">
        <v>100</v>
      </c>
      <c r="AM70" s="33" t="s">
        <v>100</v>
      </c>
      <c r="AN70" s="33" t="s">
        <v>100</v>
      </c>
      <c r="AO70" s="33" t="s">
        <v>100</v>
      </c>
      <c r="AP70" s="33" t="s">
        <v>100</v>
      </c>
      <c r="AQ70" s="33" t="s">
        <v>100</v>
      </c>
      <c r="AR70" s="33" t="s">
        <v>100</v>
      </c>
    </row>
    <row r="71" spans="1:45" ht="142.9" customHeight="1">
      <c r="A71" s="9">
        <v>67</v>
      </c>
      <c r="B71" s="139" t="s">
        <v>88</v>
      </c>
      <c r="C71" s="8" t="s">
        <v>89</v>
      </c>
      <c r="D71" s="20" t="s">
        <v>283</v>
      </c>
      <c r="E71" s="21" t="s">
        <v>284</v>
      </c>
      <c r="F71" s="22" t="s">
        <v>293</v>
      </c>
      <c r="G71" s="23" t="s">
        <v>294</v>
      </c>
      <c r="H71" s="23" t="s">
        <v>94</v>
      </c>
      <c r="I71" s="23" t="s">
        <v>94</v>
      </c>
      <c r="J71" s="24" t="s">
        <v>227</v>
      </c>
      <c r="K71" s="25" t="s">
        <v>96</v>
      </c>
      <c r="L71" s="25" t="s">
        <v>97</v>
      </c>
      <c r="M71" s="25" t="s">
        <v>98</v>
      </c>
      <c r="N71" s="26">
        <v>296.54808000000003</v>
      </c>
      <c r="O71" s="26">
        <v>300.11752935314843</v>
      </c>
      <c r="P71" s="26">
        <f t="shared" si="20"/>
        <v>596.66560935314851</v>
      </c>
      <c r="Q71" s="26">
        <v>1711.2389000000001</v>
      </c>
      <c r="R71" s="26">
        <v>58.689749999999997</v>
      </c>
      <c r="S71" s="26">
        <f t="shared" si="21"/>
        <v>1769.9286500000001</v>
      </c>
      <c r="T71" s="26">
        <f t="shared" si="19"/>
        <v>-241.42777935314842</v>
      </c>
      <c r="U71" s="26">
        <f t="shared" si="19"/>
        <v>1173.2630406468516</v>
      </c>
      <c r="V71" s="27">
        <f t="shared" si="22"/>
        <v>-0.80444411185679277</v>
      </c>
      <c r="W71" s="27">
        <f t="shared" si="22"/>
        <v>1.9663661224229068</v>
      </c>
      <c r="X71" s="28" t="str">
        <f t="shared" ref="X71:X73" si="27">IF(ABS(T71)&gt;19999.999999,"Y","N")</f>
        <v>N</v>
      </c>
      <c r="Y71" s="28" t="str">
        <f t="shared" ref="Y71:Y73" si="28">IF(AND(ABS(V71)&gt;0.1999, ABS(T71)&gt;9999.99999), "Y", "N")</f>
        <v>N</v>
      </c>
      <c r="Z71" s="28" t="s">
        <v>295</v>
      </c>
      <c r="AA71" s="29">
        <v>1122</v>
      </c>
      <c r="AB71" s="29">
        <v>1122</v>
      </c>
      <c r="AC71" s="29">
        <f t="shared" si="23"/>
        <v>2244</v>
      </c>
      <c r="AD71" s="29">
        <v>1288</v>
      </c>
      <c r="AE71" s="29">
        <v>262.10000000000002</v>
      </c>
      <c r="AF71" s="29">
        <f t="shared" si="24"/>
        <v>1550.1</v>
      </c>
      <c r="AG71" s="30">
        <f t="shared" si="25"/>
        <v>-859.9</v>
      </c>
      <c r="AH71" s="30">
        <f t="shared" si="25"/>
        <v>-693.90000000000009</v>
      </c>
      <c r="AI71" s="31">
        <f t="shared" si="26"/>
        <v>-0.76639928698752224</v>
      </c>
      <c r="AJ71" s="31">
        <f t="shared" si="26"/>
        <v>-0.30922459893048132</v>
      </c>
      <c r="AK71" s="32" t="str">
        <f t="shared" ref="AK71:AK73" si="29">IF(ABS(AI71)&gt;19.999%,"Y","N")</f>
        <v>Y</v>
      </c>
      <c r="AL71" s="33" t="s">
        <v>100</v>
      </c>
      <c r="AM71" s="33" t="s">
        <v>296</v>
      </c>
      <c r="AN71" s="34" t="s">
        <v>114</v>
      </c>
      <c r="AO71" s="34" t="s">
        <v>101</v>
      </c>
      <c r="AP71" s="34" t="s">
        <v>101</v>
      </c>
      <c r="AQ71" s="33" t="s">
        <v>102</v>
      </c>
      <c r="AR71" s="33" t="s">
        <v>297</v>
      </c>
    </row>
    <row r="72" spans="1:45" ht="42" customHeight="1">
      <c r="A72" s="9">
        <v>68</v>
      </c>
      <c r="B72" s="139" t="s">
        <v>88</v>
      </c>
      <c r="C72" s="8" t="s">
        <v>89</v>
      </c>
      <c r="D72" s="20" t="s">
        <v>283</v>
      </c>
      <c r="E72" s="21" t="s">
        <v>284</v>
      </c>
      <c r="F72" s="22" t="s">
        <v>293</v>
      </c>
      <c r="G72" s="23" t="s">
        <v>294</v>
      </c>
      <c r="H72" s="23" t="s">
        <v>103</v>
      </c>
      <c r="I72" s="23" t="s">
        <v>229</v>
      </c>
      <c r="J72" s="24" t="s">
        <v>227</v>
      </c>
      <c r="K72" s="25" t="s">
        <v>96</v>
      </c>
      <c r="L72" s="25" t="s">
        <v>97</v>
      </c>
      <c r="M72" s="25" t="s">
        <v>98</v>
      </c>
      <c r="N72" s="26">
        <v>296.54808000000003</v>
      </c>
      <c r="O72" s="26">
        <v>300.11752935314843</v>
      </c>
      <c r="P72" s="26">
        <f t="shared" si="20"/>
        <v>596.66560935314851</v>
      </c>
      <c r="Q72" s="26">
        <v>1710.2389000000001</v>
      </c>
      <c r="R72" s="26">
        <v>58.689749999999997</v>
      </c>
      <c r="S72" s="26">
        <f t="shared" si="21"/>
        <v>1768.9286500000001</v>
      </c>
      <c r="T72" s="26">
        <f t="shared" si="19"/>
        <v>-241.42777935314842</v>
      </c>
      <c r="U72" s="26">
        <f t="shared" si="19"/>
        <v>1172.2630406468516</v>
      </c>
      <c r="V72" s="27">
        <f t="shared" si="22"/>
        <v>-0.80444411185679277</v>
      </c>
      <c r="W72" s="27">
        <f t="shared" si="22"/>
        <v>1.9646901417993812</v>
      </c>
      <c r="X72" s="28" t="s">
        <v>100</v>
      </c>
      <c r="Y72" s="28" t="s">
        <v>100</v>
      </c>
      <c r="Z72" s="28" t="s">
        <v>100</v>
      </c>
      <c r="AA72" s="29">
        <v>1122</v>
      </c>
      <c r="AB72" s="29">
        <v>1122</v>
      </c>
      <c r="AC72" s="29">
        <f t="shared" si="23"/>
        <v>2244</v>
      </c>
      <c r="AD72" s="29">
        <v>1288</v>
      </c>
      <c r="AE72" s="29">
        <v>262.10000000000002</v>
      </c>
      <c r="AF72" s="29">
        <f t="shared" si="24"/>
        <v>1550.1</v>
      </c>
      <c r="AG72" s="30">
        <f t="shared" si="25"/>
        <v>-859.9</v>
      </c>
      <c r="AH72" s="30">
        <f t="shared" si="25"/>
        <v>-693.90000000000009</v>
      </c>
      <c r="AI72" s="31">
        <f t="shared" si="26"/>
        <v>-0.76639928698752224</v>
      </c>
      <c r="AJ72" s="31">
        <f t="shared" si="26"/>
        <v>-0.30922459893048132</v>
      </c>
      <c r="AK72" s="32" t="s">
        <v>100</v>
      </c>
      <c r="AL72" s="33" t="s">
        <v>100</v>
      </c>
      <c r="AM72" s="33" t="s">
        <v>100</v>
      </c>
      <c r="AN72" s="33" t="s">
        <v>100</v>
      </c>
      <c r="AO72" s="33" t="s">
        <v>100</v>
      </c>
      <c r="AP72" s="33" t="s">
        <v>100</v>
      </c>
      <c r="AQ72" s="33" t="s">
        <v>100</v>
      </c>
      <c r="AR72" s="33" t="s">
        <v>100</v>
      </c>
    </row>
    <row r="73" spans="1:45" ht="89.25">
      <c r="A73" s="9">
        <v>69</v>
      </c>
      <c r="B73" s="139" t="s">
        <v>88</v>
      </c>
      <c r="C73" s="8" t="s">
        <v>89</v>
      </c>
      <c r="D73" s="20" t="s">
        <v>298</v>
      </c>
      <c r="E73" s="21" t="s">
        <v>299</v>
      </c>
      <c r="F73" s="22" t="s">
        <v>300</v>
      </c>
      <c r="G73" s="23" t="s">
        <v>301</v>
      </c>
      <c r="H73" s="23" t="s">
        <v>94</v>
      </c>
      <c r="I73" s="23" t="s">
        <v>94</v>
      </c>
      <c r="J73" s="24" t="s">
        <v>121</v>
      </c>
      <c r="K73" s="25" t="s">
        <v>96</v>
      </c>
      <c r="L73" s="25" t="s">
        <v>97</v>
      </c>
      <c r="M73" s="25" t="s">
        <v>98</v>
      </c>
      <c r="N73" s="26">
        <v>2257.39374</v>
      </c>
      <c r="O73" s="26">
        <v>2284.5652003461373</v>
      </c>
      <c r="P73" s="26">
        <f t="shared" si="20"/>
        <v>4541.9589403461378</v>
      </c>
      <c r="Q73" s="26">
        <v>10297.826950000001</v>
      </c>
      <c r="R73" s="26">
        <v>8882.9085399999985</v>
      </c>
      <c r="S73" s="26">
        <f t="shared" si="21"/>
        <v>19180.735489999999</v>
      </c>
      <c r="T73" s="26">
        <f t="shared" si="19"/>
        <v>6598.3433396538612</v>
      </c>
      <c r="U73" s="26">
        <f t="shared" si="19"/>
        <v>14638.776549653861</v>
      </c>
      <c r="V73" s="27">
        <f t="shared" si="22"/>
        <v>2.8882271946776297</v>
      </c>
      <c r="W73" s="27">
        <f t="shared" si="22"/>
        <v>3.2230094419431841</v>
      </c>
      <c r="X73" s="28" t="str">
        <f t="shared" si="27"/>
        <v>N</v>
      </c>
      <c r="Y73" s="28" t="str">
        <f t="shared" si="28"/>
        <v>N</v>
      </c>
      <c r="Z73" s="28" t="s">
        <v>302</v>
      </c>
      <c r="AA73" s="29">
        <v>6833</v>
      </c>
      <c r="AB73" s="29">
        <v>6833</v>
      </c>
      <c r="AC73" s="29">
        <f t="shared" si="23"/>
        <v>13666</v>
      </c>
      <c r="AD73" s="29">
        <v>28283</v>
      </c>
      <c r="AE73" s="29">
        <v>25263</v>
      </c>
      <c r="AF73" s="29">
        <f t="shared" si="24"/>
        <v>53546</v>
      </c>
      <c r="AG73" s="30">
        <f t="shared" si="25"/>
        <v>18430</v>
      </c>
      <c r="AH73" s="30">
        <f t="shared" si="25"/>
        <v>39880</v>
      </c>
      <c r="AI73" s="31">
        <f t="shared" si="26"/>
        <v>2.6972047416947169</v>
      </c>
      <c r="AJ73" s="31">
        <f t="shared" si="26"/>
        <v>2.9181911312746962</v>
      </c>
      <c r="AK73" s="32" t="str">
        <f t="shared" si="29"/>
        <v>Y</v>
      </c>
      <c r="AL73" s="33" t="s">
        <v>100</v>
      </c>
      <c r="AM73" s="33" t="s">
        <v>303</v>
      </c>
      <c r="AN73" s="34" t="s">
        <v>125</v>
      </c>
      <c r="AO73" s="34" t="s">
        <v>101</v>
      </c>
      <c r="AP73" s="34" t="s">
        <v>101</v>
      </c>
      <c r="AQ73" s="33" t="s">
        <v>108</v>
      </c>
      <c r="AR73" s="33" t="s">
        <v>304</v>
      </c>
    </row>
    <row r="74" spans="1:45" ht="42" customHeight="1">
      <c r="A74" s="9">
        <v>70</v>
      </c>
      <c r="B74" s="139" t="s">
        <v>88</v>
      </c>
      <c r="C74" s="8" t="s">
        <v>89</v>
      </c>
      <c r="D74" s="20" t="s">
        <v>298</v>
      </c>
      <c r="E74" s="21" t="s">
        <v>299</v>
      </c>
      <c r="F74" s="22" t="s">
        <v>300</v>
      </c>
      <c r="G74" s="23" t="s">
        <v>301</v>
      </c>
      <c r="H74" s="23" t="s">
        <v>128</v>
      </c>
      <c r="I74" s="23" t="s">
        <v>305</v>
      </c>
      <c r="J74" s="24" t="s">
        <v>121</v>
      </c>
      <c r="K74" s="25" t="s">
        <v>96</v>
      </c>
      <c r="L74" s="25" t="s">
        <v>97</v>
      </c>
      <c r="M74" s="25" t="s">
        <v>98</v>
      </c>
      <c r="N74" s="26">
        <v>2257.39374</v>
      </c>
      <c r="O74" s="26">
        <v>2284.5652003461373</v>
      </c>
      <c r="P74" s="26">
        <f t="shared" si="20"/>
        <v>4541.9589403461378</v>
      </c>
      <c r="Q74" s="26">
        <v>10296.826950000001</v>
      </c>
      <c r="R74" s="26">
        <v>8882.9085399999985</v>
      </c>
      <c r="S74" s="26">
        <f t="shared" si="21"/>
        <v>19179.735489999999</v>
      </c>
      <c r="T74" s="26">
        <f t="shared" si="19"/>
        <v>6598.3433396538612</v>
      </c>
      <c r="U74" s="26">
        <f t="shared" si="19"/>
        <v>14637.776549653861</v>
      </c>
      <c r="V74" s="27">
        <f t="shared" si="22"/>
        <v>2.8882271946776297</v>
      </c>
      <c r="W74" s="27">
        <f t="shared" si="22"/>
        <v>3.2227892726256862</v>
      </c>
      <c r="X74" s="28" t="s">
        <v>100</v>
      </c>
      <c r="Y74" s="28" t="s">
        <v>100</v>
      </c>
      <c r="Z74" s="28" t="s">
        <v>100</v>
      </c>
      <c r="AA74" s="29">
        <v>6833</v>
      </c>
      <c r="AB74" s="29">
        <v>6833</v>
      </c>
      <c r="AC74" s="29">
        <f t="shared" si="23"/>
        <v>13666</v>
      </c>
      <c r="AD74" s="29">
        <v>28283</v>
      </c>
      <c r="AE74" s="29">
        <v>25263</v>
      </c>
      <c r="AF74" s="29">
        <f t="shared" si="24"/>
        <v>53546</v>
      </c>
      <c r="AG74" s="30">
        <f t="shared" si="25"/>
        <v>18430</v>
      </c>
      <c r="AH74" s="30">
        <f t="shared" si="25"/>
        <v>39880</v>
      </c>
      <c r="AI74" s="31">
        <f t="shared" si="26"/>
        <v>2.6972047416947169</v>
      </c>
      <c r="AJ74" s="31">
        <f t="shared" si="26"/>
        <v>2.9181911312746962</v>
      </c>
      <c r="AK74" s="32" t="s">
        <v>100</v>
      </c>
      <c r="AL74" s="33" t="s">
        <v>100</v>
      </c>
      <c r="AM74" s="33" t="s">
        <v>100</v>
      </c>
      <c r="AN74" s="33" t="s">
        <v>100</v>
      </c>
      <c r="AO74" s="33" t="s">
        <v>100</v>
      </c>
      <c r="AP74" s="33" t="s">
        <v>100</v>
      </c>
      <c r="AQ74" s="33" t="s">
        <v>100</v>
      </c>
      <c r="AR74" s="33" t="s">
        <v>100</v>
      </c>
    </row>
    <row r="75" spans="1:45" s="92" customFormat="1" ht="115.5">
      <c r="A75" s="9">
        <v>71</v>
      </c>
      <c r="B75" s="80" t="s">
        <v>88</v>
      </c>
      <c r="C75" s="80" t="s">
        <v>306</v>
      </c>
      <c r="D75" s="81" t="s">
        <v>307</v>
      </c>
      <c r="E75" s="80" t="s">
        <v>308</v>
      </c>
      <c r="F75" s="81" t="s">
        <v>309</v>
      </c>
      <c r="G75" s="80" t="s">
        <v>310</v>
      </c>
      <c r="H75" s="80" t="s">
        <v>311</v>
      </c>
      <c r="I75" s="80" t="s">
        <v>311</v>
      </c>
      <c r="J75" s="82" t="s">
        <v>100</v>
      </c>
      <c r="K75" s="79" t="s">
        <v>96</v>
      </c>
      <c r="L75" s="79" t="s">
        <v>97</v>
      </c>
      <c r="M75" s="79" t="s">
        <v>98</v>
      </c>
      <c r="N75" s="83">
        <v>0</v>
      </c>
      <c r="O75" s="83">
        <v>0</v>
      </c>
      <c r="P75" s="83">
        <f t="shared" ref="P75:P138" si="30">N75+O75</f>
        <v>0</v>
      </c>
      <c r="Q75" s="83">
        <v>1373.1320700000001</v>
      </c>
      <c r="R75" s="83">
        <v>696.02718000000004</v>
      </c>
      <c r="S75" s="83">
        <f t="shared" ref="S75:S138" si="31">Q75+R75</f>
        <v>2069.1592500000002</v>
      </c>
      <c r="T75" s="83">
        <f t="shared" ref="T75:U105" si="32">R75-O75</f>
        <v>696.02718000000004</v>
      </c>
      <c r="U75" s="83">
        <f t="shared" si="32"/>
        <v>2069.1592500000002</v>
      </c>
      <c r="V75" s="31" t="str">
        <f>IF(AND(O75=0, R75=0), "0%", IF(AND(O75=0, R75&gt;0), "100%", ""))</f>
        <v>100%</v>
      </c>
      <c r="W75" s="31" t="str">
        <f>IFERROR("100%",U75/P75)</f>
        <v>100%</v>
      </c>
      <c r="X75" s="84" t="str">
        <f>IF(OR(T75&gt;9999.99, T75&lt;-9999.99), "Y", "N")</f>
        <v>N</v>
      </c>
      <c r="Y75" s="84" t="str">
        <f>IF(AND(T75&gt;=-9999.99, T75&lt;=9999.99, V75&gt;=-20%, V75&lt;=20%), "Y", "N")</f>
        <v>N</v>
      </c>
      <c r="Z75" s="35" t="s">
        <v>312</v>
      </c>
      <c r="AA75" s="85" t="s">
        <v>100</v>
      </c>
      <c r="AB75" s="85" t="s">
        <v>100</v>
      </c>
      <c r="AC75" s="85" t="s">
        <v>100</v>
      </c>
      <c r="AD75" s="85" t="s">
        <v>100</v>
      </c>
      <c r="AE75" s="85" t="s">
        <v>100</v>
      </c>
      <c r="AF75" s="85" t="str">
        <f t="shared" ref="AF75:AF138" si="33">IFERROR(AD75+AE75,"N/A")</f>
        <v>N/A</v>
      </c>
      <c r="AG75" s="85" t="str">
        <f t="shared" si="25"/>
        <v>N/A</v>
      </c>
      <c r="AH75" s="85" t="str">
        <f t="shared" si="25"/>
        <v>N/A</v>
      </c>
      <c r="AI75" s="86" t="str">
        <f t="shared" si="26"/>
        <v>N/A</v>
      </c>
      <c r="AJ75" s="86" t="str">
        <f t="shared" si="26"/>
        <v>N/A</v>
      </c>
      <c r="AK75" s="32" t="str">
        <f>IF(AI75="N/A","NO",IF(ABS(AI75)&gt;0.1999,"YES","NO"))</f>
        <v>NO</v>
      </c>
      <c r="AL75" s="87" t="s">
        <v>100</v>
      </c>
      <c r="AM75" s="87" t="s">
        <v>100</v>
      </c>
      <c r="AN75" s="88" t="s">
        <v>101</v>
      </c>
      <c r="AO75" s="89" t="s">
        <v>101</v>
      </c>
      <c r="AP75" s="89" t="str">
        <f>IF(AND(U75&lt;-9999.99, W75&lt;-19.99%), "Under", IF(AND(U75&gt;=-9999.99, U75&lt;=9999.99), "On-Target", IF(AND(U75&gt;9999.99, W75&gt;19.99%), "Over", "Check")))</f>
        <v>On-Target</v>
      </c>
      <c r="AQ75" s="89" t="s">
        <v>102</v>
      </c>
      <c r="AR75" s="90" t="s">
        <v>100</v>
      </c>
      <c r="AS75" s="91"/>
    </row>
    <row r="76" spans="1:45" s="92" customFormat="1" ht="102.75">
      <c r="A76" s="9">
        <v>72</v>
      </c>
      <c r="B76" s="80" t="s">
        <v>88</v>
      </c>
      <c r="C76" s="80" t="s">
        <v>306</v>
      </c>
      <c r="D76" s="81" t="s">
        <v>313</v>
      </c>
      <c r="E76" s="80" t="s">
        <v>314</v>
      </c>
      <c r="F76" s="81" t="s">
        <v>315</v>
      </c>
      <c r="G76" s="80" t="s">
        <v>316</v>
      </c>
      <c r="H76" s="80" t="s">
        <v>317</v>
      </c>
      <c r="I76" s="80" t="s">
        <v>317</v>
      </c>
      <c r="J76" s="82" t="s">
        <v>217</v>
      </c>
      <c r="K76" s="79" t="s">
        <v>96</v>
      </c>
      <c r="L76" s="79" t="s">
        <v>97</v>
      </c>
      <c r="M76" s="79" t="s">
        <v>98</v>
      </c>
      <c r="N76" s="83">
        <v>14161.48912</v>
      </c>
      <c r="O76" s="83">
        <v>13753.713810000001</v>
      </c>
      <c r="P76" s="83">
        <f t="shared" si="30"/>
        <v>27915.202929999999</v>
      </c>
      <c r="Q76" s="83">
        <v>2622.5309099999999</v>
      </c>
      <c r="R76" s="83">
        <v>290.78899000000001</v>
      </c>
      <c r="S76" s="83">
        <f t="shared" si="31"/>
        <v>2913.3199</v>
      </c>
      <c r="T76" s="83">
        <f>R76-O76</f>
        <v>-13462.92482</v>
      </c>
      <c r="U76" s="83">
        <f t="shared" si="32"/>
        <v>-25001.883030000001</v>
      </c>
      <c r="V76" s="31">
        <f t="shared" ref="V76:V100" si="34">(R76-O76)/O76</f>
        <v>-0.97885742032900414</v>
      </c>
      <c r="W76" s="31">
        <f t="shared" ref="W76:W100" si="35">U76/P76</f>
        <v>-0.89563680023013181</v>
      </c>
      <c r="X76" s="84" t="str">
        <f>IF(OR(T76&gt;4999.99, T76&lt;-4999.99), "Y", "N")</f>
        <v>Y</v>
      </c>
      <c r="Y76" s="84" t="str">
        <f>IF(AND(V76&gt;=-20%, V76&lt;=20%, T76&gt;=-5000, T76&lt;=5000), "N", "Y")</f>
        <v>Y</v>
      </c>
      <c r="Z76" s="35" t="s">
        <v>318</v>
      </c>
      <c r="AA76" s="85">
        <v>5</v>
      </c>
      <c r="AB76" s="85">
        <v>5</v>
      </c>
      <c r="AC76" s="85">
        <f t="shared" ref="AC76:AC100" si="36">AB76+AA76</f>
        <v>10</v>
      </c>
      <c r="AD76" s="85">
        <v>5</v>
      </c>
      <c r="AE76" s="85">
        <v>4</v>
      </c>
      <c r="AF76" s="85">
        <f t="shared" si="33"/>
        <v>9</v>
      </c>
      <c r="AG76" s="85">
        <f t="shared" si="25"/>
        <v>-1</v>
      </c>
      <c r="AH76" s="85">
        <f t="shared" si="25"/>
        <v>-1</v>
      </c>
      <c r="AI76" s="86">
        <f t="shared" si="26"/>
        <v>-0.2</v>
      </c>
      <c r="AJ76" s="86">
        <f t="shared" si="26"/>
        <v>-0.1</v>
      </c>
      <c r="AK76" s="32" t="str">
        <f>IF(AI76="N/A","NO",IF(ABS(AI76)&gt;0.1999,"YES","NO"))</f>
        <v>YES</v>
      </c>
      <c r="AL76" s="87" t="s">
        <v>319</v>
      </c>
      <c r="AM76" s="87" t="s">
        <v>320</v>
      </c>
      <c r="AN76" s="93" t="s">
        <v>114</v>
      </c>
      <c r="AO76" s="90" t="s">
        <v>101</v>
      </c>
      <c r="AP76" s="90" t="str">
        <f>IF(AND(U76&lt;-9999.99, W76&lt;-19.99%), "Under", IF(AND(U76&gt;=-9999.99, U76&lt;=9999.99), "On-Target", IF(AND(U76&gt;9999.99, W76&gt;19.99%), "Over", "Check")))</f>
        <v>Under</v>
      </c>
      <c r="AQ76" s="90" t="s">
        <v>108</v>
      </c>
      <c r="AR76" s="90" t="s">
        <v>321</v>
      </c>
      <c r="AS76" s="91"/>
    </row>
    <row r="77" spans="1:45" s="92" customFormat="1" ht="39">
      <c r="A77" s="9">
        <v>73</v>
      </c>
      <c r="B77" s="80" t="s">
        <v>88</v>
      </c>
      <c r="C77" s="35" t="s">
        <v>306</v>
      </c>
      <c r="D77" s="81" t="s">
        <v>313</v>
      </c>
      <c r="E77" s="80" t="s">
        <v>314</v>
      </c>
      <c r="F77" s="81" t="s">
        <v>315</v>
      </c>
      <c r="G77" s="80" t="s">
        <v>316</v>
      </c>
      <c r="H77" s="80" t="s">
        <v>322</v>
      </c>
      <c r="I77" s="82" t="s">
        <v>323</v>
      </c>
      <c r="J77" s="82" t="s">
        <v>217</v>
      </c>
      <c r="K77" s="79" t="s">
        <v>96</v>
      </c>
      <c r="L77" s="79" t="s">
        <v>97</v>
      </c>
      <c r="M77" s="79" t="s">
        <v>98</v>
      </c>
      <c r="N77" s="83">
        <v>14161.48912</v>
      </c>
      <c r="O77" s="83">
        <v>13753.713810000001</v>
      </c>
      <c r="P77" s="83">
        <f t="shared" si="30"/>
        <v>27915.202929999999</v>
      </c>
      <c r="Q77" s="83">
        <v>2622.5309099999999</v>
      </c>
      <c r="R77" s="83">
        <v>290.78899000000001</v>
      </c>
      <c r="S77" s="83">
        <f t="shared" si="31"/>
        <v>2913.3199</v>
      </c>
      <c r="T77" s="83">
        <f t="shared" si="32"/>
        <v>-13462.92482</v>
      </c>
      <c r="U77" s="83">
        <f t="shared" si="32"/>
        <v>-25001.883030000001</v>
      </c>
      <c r="V77" s="31">
        <f t="shared" si="34"/>
        <v>-0.97885742032900414</v>
      </c>
      <c r="W77" s="31">
        <f t="shared" si="35"/>
        <v>-0.89563680023013181</v>
      </c>
      <c r="X77" s="94" t="s">
        <v>100</v>
      </c>
      <c r="Y77" s="94" t="s">
        <v>100</v>
      </c>
      <c r="Z77" s="35" t="s">
        <v>100</v>
      </c>
      <c r="AA77" s="85">
        <v>5</v>
      </c>
      <c r="AB77" s="85">
        <v>5</v>
      </c>
      <c r="AC77" s="85">
        <f t="shared" si="36"/>
        <v>10</v>
      </c>
      <c r="AD77" s="85">
        <v>5</v>
      </c>
      <c r="AE77" s="85">
        <v>4</v>
      </c>
      <c r="AF77" s="85">
        <f t="shared" si="33"/>
        <v>9</v>
      </c>
      <c r="AG77" s="85">
        <f t="shared" si="25"/>
        <v>-1</v>
      </c>
      <c r="AH77" s="85">
        <f t="shared" si="25"/>
        <v>-1</v>
      </c>
      <c r="AI77" s="86">
        <f t="shared" si="26"/>
        <v>-0.2</v>
      </c>
      <c r="AJ77" s="86">
        <f t="shared" si="26"/>
        <v>-0.1</v>
      </c>
      <c r="AK77" s="32" t="s">
        <v>100</v>
      </c>
      <c r="AL77" s="32" t="s">
        <v>100</v>
      </c>
      <c r="AM77" s="32" t="s">
        <v>100</v>
      </c>
      <c r="AN77" s="32" t="s">
        <v>100</v>
      </c>
      <c r="AO77" s="32" t="s">
        <v>100</v>
      </c>
      <c r="AP77" s="32" t="s">
        <v>100</v>
      </c>
      <c r="AQ77" s="32" t="s">
        <v>100</v>
      </c>
      <c r="AR77" s="32" t="s">
        <v>100</v>
      </c>
      <c r="AS77" s="91"/>
    </row>
    <row r="78" spans="1:45" s="92" customFormat="1" ht="39">
      <c r="A78" s="9">
        <v>74</v>
      </c>
      <c r="B78" s="80" t="s">
        <v>88</v>
      </c>
      <c r="C78" s="35" t="s">
        <v>306</v>
      </c>
      <c r="D78" s="81" t="s">
        <v>313</v>
      </c>
      <c r="E78" s="80" t="s">
        <v>314</v>
      </c>
      <c r="F78" s="81" t="s">
        <v>315</v>
      </c>
      <c r="G78" s="80" t="s">
        <v>316</v>
      </c>
      <c r="H78" s="80" t="s">
        <v>142</v>
      </c>
      <c r="I78" s="82" t="s">
        <v>324</v>
      </c>
      <c r="J78" s="82" t="s">
        <v>217</v>
      </c>
      <c r="K78" s="79" t="s">
        <v>96</v>
      </c>
      <c r="L78" s="79" t="s">
        <v>97</v>
      </c>
      <c r="M78" s="79" t="s">
        <v>98</v>
      </c>
      <c r="N78" s="83">
        <v>14161.48912</v>
      </c>
      <c r="O78" s="83">
        <v>13753.713810000001</v>
      </c>
      <c r="P78" s="83">
        <f t="shared" si="30"/>
        <v>27915.202929999999</v>
      </c>
      <c r="Q78" s="83">
        <v>2622.5309099999999</v>
      </c>
      <c r="R78" s="83">
        <v>290.78899000000001</v>
      </c>
      <c r="S78" s="83">
        <f t="shared" si="31"/>
        <v>2913.3199</v>
      </c>
      <c r="T78" s="83">
        <f t="shared" si="32"/>
        <v>-13462.92482</v>
      </c>
      <c r="U78" s="83">
        <f t="shared" si="32"/>
        <v>-25001.883030000001</v>
      </c>
      <c r="V78" s="31">
        <f t="shared" si="34"/>
        <v>-0.97885742032900414</v>
      </c>
      <c r="W78" s="31">
        <f t="shared" si="35"/>
        <v>-0.89563680023013181</v>
      </c>
      <c r="X78" s="94" t="s">
        <v>100</v>
      </c>
      <c r="Y78" s="94" t="s">
        <v>100</v>
      </c>
      <c r="Z78" s="35" t="s">
        <v>100</v>
      </c>
      <c r="AA78" s="85">
        <v>5</v>
      </c>
      <c r="AB78" s="85">
        <v>5</v>
      </c>
      <c r="AC78" s="85">
        <f t="shared" si="36"/>
        <v>10</v>
      </c>
      <c r="AD78" s="85">
        <v>5</v>
      </c>
      <c r="AE78" s="85">
        <v>4</v>
      </c>
      <c r="AF78" s="85">
        <f t="shared" si="33"/>
        <v>9</v>
      </c>
      <c r="AG78" s="85">
        <f t="shared" si="25"/>
        <v>-1</v>
      </c>
      <c r="AH78" s="85">
        <f t="shared" si="25"/>
        <v>-1</v>
      </c>
      <c r="AI78" s="86">
        <f t="shared" si="26"/>
        <v>-0.2</v>
      </c>
      <c r="AJ78" s="86">
        <f t="shared" si="26"/>
        <v>-0.1</v>
      </c>
      <c r="AK78" s="32" t="s">
        <v>100</v>
      </c>
      <c r="AL78" s="32" t="s">
        <v>100</v>
      </c>
      <c r="AM78" s="32" t="s">
        <v>100</v>
      </c>
      <c r="AN78" s="32" t="s">
        <v>100</v>
      </c>
      <c r="AO78" s="32" t="s">
        <v>100</v>
      </c>
      <c r="AP78" s="32" t="s">
        <v>100</v>
      </c>
      <c r="AQ78" s="32" t="s">
        <v>100</v>
      </c>
      <c r="AR78" s="32" t="s">
        <v>100</v>
      </c>
      <c r="AS78" s="95"/>
    </row>
    <row r="79" spans="1:45" s="92" customFormat="1" ht="39" customHeight="1">
      <c r="A79" s="9">
        <v>75</v>
      </c>
      <c r="B79" s="203" t="s">
        <v>88</v>
      </c>
      <c r="C79" s="56" t="s">
        <v>306</v>
      </c>
      <c r="D79" s="97" t="s">
        <v>313</v>
      </c>
      <c r="E79" s="56" t="s">
        <v>314</v>
      </c>
      <c r="F79" s="97" t="s">
        <v>325</v>
      </c>
      <c r="G79" s="56" t="s">
        <v>326</v>
      </c>
      <c r="H79" s="56" t="s">
        <v>317</v>
      </c>
      <c r="I79" s="56" t="s">
        <v>317</v>
      </c>
      <c r="J79" s="98" t="s">
        <v>217</v>
      </c>
      <c r="K79" s="96" t="s">
        <v>96</v>
      </c>
      <c r="L79" s="96" t="s">
        <v>97</v>
      </c>
      <c r="M79" s="96" t="s">
        <v>98</v>
      </c>
      <c r="N79" s="99">
        <v>3276.5504999999998</v>
      </c>
      <c r="O79" s="83">
        <v>3171.2</v>
      </c>
      <c r="P79" s="83">
        <f t="shared" si="30"/>
        <v>6447.7505000000001</v>
      </c>
      <c r="Q79" s="99">
        <v>3813.1599700000002</v>
      </c>
      <c r="R79" s="99">
        <v>5831.2941300000002</v>
      </c>
      <c r="S79" s="83">
        <f>Q79+R79</f>
        <v>9644.4541000000008</v>
      </c>
      <c r="T79" s="83">
        <f>R79-O79</f>
        <v>2660.0941300000004</v>
      </c>
      <c r="U79" s="83">
        <f t="shared" si="32"/>
        <v>3196.7036000000007</v>
      </c>
      <c r="V79" s="31">
        <f t="shared" si="34"/>
        <v>0.83882887550454099</v>
      </c>
      <c r="W79" s="31">
        <f t="shared" si="35"/>
        <v>0.49578587136707614</v>
      </c>
      <c r="X79" s="100" t="str">
        <f>IF(OR(T79&gt;9999.99, T79&lt;-9999.99), "Y", "N")</f>
        <v>N</v>
      </c>
      <c r="Y79" s="100" t="str">
        <f>IF(AND(T79&gt;=-9999.99, T79&lt;=9999.99, V79&gt;=-20%, V79&lt;=20%), "Y", "N")</f>
        <v>N</v>
      </c>
      <c r="Z79" s="56" t="s">
        <v>327</v>
      </c>
      <c r="AA79" s="101">
        <v>14</v>
      </c>
      <c r="AB79" s="101">
        <v>14</v>
      </c>
      <c r="AC79" s="101">
        <f t="shared" si="36"/>
        <v>28</v>
      </c>
      <c r="AD79" s="101">
        <v>9.41</v>
      </c>
      <c r="AE79" s="101">
        <v>33</v>
      </c>
      <c r="AF79" s="101">
        <f t="shared" si="33"/>
        <v>42.41</v>
      </c>
      <c r="AG79" s="101">
        <f t="shared" si="25"/>
        <v>19</v>
      </c>
      <c r="AH79" s="101">
        <f t="shared" si="25"/>
        <v>14.409999999999997</v>
      </c>
      <c r="AI79" s="102">
        <f t="shared" si="26"/>
        <v>1.3571428571428572</v>
      </c>
      <c r="AJ79" s="102">
        <f t="shared" si="26"/>
        <v>0.51464285714285707</v>
      </c>
      <c r="AK79" s="55" t="str">
        <f>IF(AI79="N/A","NO",IF(ABS(AI79)&gt;0.1999,"YES","NO"))</f>
        <v>YES</v>
      </c>
      <c r="AL79" s="103" t="s">
        <v>100</v>
      </c>
      <c r="AM79" s="104" t="s">
        <v>328</v>
      </c>
      <c r="AN79" s="105" t="s">
        <v>125</v>
      </c>
      <c r="AO79" s="103" t="s">
        <v>101</v>
      </c>
      <c r="AP79" s="103" t="str">
        <f>IF(AND(U79&lt;-9999.99, W79&lt;-19.99%), "Under", IF(AND(U79&gt;=-9999.99, U79&lt;=9999.99), "On-Target", IF(AND(U79&gt;9999.99, W79&gt;19.99%), "Over", "Check")))</f>
        <v>On-Target</v>
      </c>
      <c r="AQ79" s="103" t="s">
        <v>108</v>
      </c>
      <c r="AR79" s="106" t="s">
        <v>329</v>
      </c>
      <c r="AS79" s="91"/>
    </row>
    <row r="80" spans="1:45" s="92" customFormat="1" ht="26.25" customHeight="1">
      <c r="A80" s="9">
        <v>76</v>
      </c>
      <c r="B80" s="203" t="s">
        <v>88</v>
      </c>
      <c r="C80" s="56" t="s">
        <v>306</v>
      </c>
      <c r="D80" s="97" t="s">
        <v>313</v>
      </c>
      <c r="E80" s="56" t="s">
        <v>314</v>
      </c>
      <c r="F80" s="97" t="s">
        <v>325</v>
      </c>
      <c r="G80" s="56" t="s">
        <v>326</v>
      </c>
      <c r="H80" s="56" t="s">
        <v>322</v>
      </c>
      <c r="I80" s="98" t="s">
        <v>330</v>
      </c>
      <c r="J80" s="98" t="s">
        <v>217</v>
      </c>
      <c r="K80" s="96" t="s">
        <v>96</v>
      </c>
      <c r="L80" s="96" t="s">
        <v>97</v>
      </c>
      <c r="M80" s="96" t="s">
        <v>98</v>
      </c>
      <c r="N80" s="99">
        <v>3276.5504999999998</v>
      </c>
      <c r="O80" s="83">
        <v>3171.2</v>
      </c>
      <c r="P80" s="83">
        <f t="shared" si="30"/>
        <v>6447.7505000000001</v>
      </c>
      <c r="Q80" s="99">
        <v>3813.1599700000002</v>
      </c>
      <c r="R80" s="99">
        <v>5831.2941300000002</v>
      </c>
      <c r="S80" s="83">
        <f>Q80+R80</f>
        <v>9644.4541000000008</v>
      </c>
      <c r="T80" s="83">
        <f>R80-O80</f>
        <v>2660.0941300000004</v>
      </c>
      <c r="U80" s="83">
        <f t="shared" si="32"/>
        <v>3196.7036000000007</v>
      </c>
      <c r="V80" s="31">
        <f t="shared" si="34"/>
        <v>0.83882887550454099</v>
      </c>
      <c r="W80" s="31">
        <f t="shared" si="35"/>
        <v>0.49578587136707614</v>
      </c>
      <c r="X80" s="107" t="s">
        <v>100</v>
      </c>
      <c r="Y80" s="107" t="s">
        <v>100</v>
      </c>
      <c r="Z80" s="56" t="s">
        <v>100</v>
      </c>
      <c r="AA80" s="101">
        <v>14</v>
      </c>
      <c r="AB80" s="101">
        <v>14</v>
      </c>
      <c r="AC80" s="101">
        <f t="shared" si="36"/>
        <v>28</v>
      </c>
      <c r="AD80" s="101">
        <v>9.41</v>
      </c>
      <c r="AE80" s="101">
        <v>33</v>
      </c>
      <c r="AF80" s="101">
        <f t="shared" si="33"/>
        <v>42.41</v>
      </c>
      <c r="AG80" s="101">
        <f t="shared" si="25"/>
        <v>19</v>
      </c>
      <c r="AH80" s="101">
        <f t="shared" si="25"/>
        <v>14.409999999999997</v>
      </c>
      <c r="AI80" s="102">
        <f t="shared" si="26"/>
        <v>1.3571428571428572</v>
      </c>
      <c r="AJ80" s="102">
        <f t="shared" si="26"/>
        <v>0.51464285714285707</v>
      </c>
      <c r="AK80" s="55" t="s">
        <v>100</v>
      </c>
      <c r="AL80" s="103" t="s">
        <v>100</v>
      </c>
      <c r="AM80" s="103" t="s">
        <v>100</v>
      </c>
      <c r="AN80" s="103" t="s">
        <v>100</v>
      </c>
      <c r="AO80" s="103" t="s">
        <v>100</v>
      </c>
      <c r="AP80" s="103" t="s">
        <v>100</v>
      </c>
      <c r="AQ80" s="103" t="s">
        <v>100</v>
      </c>
      <c r="AR80" s="103" t="s">
        <v>100</v>
      </c>
      <c r="AS80" s="91"/>
    </row>
    <row r="81" spans="1:45" s="92" customFormat="1" ht="64.5" customHeight="1">
      <c r="A81" s="9">
        <v>77</v>
      </c>
      <c r="B81" s="203" t="s">
        <v>88</v>
      </c>
      <c r="C81" s="56" t="s">
        <v>306</v>
      </c>
      <c r="D81" s="97" t="s">
        <v>313</v>
      </c>
      <c r="E81" s="56" t="s">
        <v>314</v>
      </c>
      <c r="F81" s="97" t="s">
        <v>331</v>
      </c>
      <c r="G81" s="56" t="s">
        <v>332</v>
      </c>
      <c r="H81" s="56" t="s">
        <v>317</v>
      </c>
      <c r="I81" s="56" t="s">
        <v>317</v>
      </c>
      <c r="J81" s="98" t="s">
        <v>217</v>
      </c>
      <c r="K81" s="96" t="s">
        <v>96</v>
      </c>
      <c r="L81" s="96" t="s">
        <v>97</v>
      </c>
      <c r="M81" s="96" t="s">
        <v>98</v>
      </c>
      <c r="N81" s="99">
        <v>14765.600549999999</v>
      </c>
      <c r="O81" s="83">
        <v>14294.3</v>
      </c>
      <c r="P81" s="83">
        <f t="shared" si="30"/>
        <v>29059.900549999998</v>
      </c>
      <c r="Q81" s="99">
        <v>12540.60642</v>
      </c>
      <c r="R81" s="99">
        <v>8657.2865399999991</v>
      </c>
      <c r="S81" s="83">
        <f t="shared" si="31"/>
        <v>21197.892959999997</v>
      </c>
      <c r="T81" s="83">
        <f>R81-O81</f>
        <v>-5637.0134600000001</v>
      </c>
      <c r="U81" s="83">
        <f t="shared" si="32"/>
        <v>-7862.0075900000011</v>
      </c>
      <c r="V81" s="31">
        <f t="shared" si="34"/>
        <v>-0.39435393548477365</v>
      </c>
      <c r="W81" s="31">
        <f t="shared" si="35"/>
        <v>-0.27054488973466229</v>
      </c>
      <c r="X81" s="100" t="str">
        <f>IF(OR(T81&gt;9999.99, T81&lt;-9999.99), "Y", "N")</f>
        <v>N</v>
      </c>
      <c r="Y81" s="100" t="str">
        <f>IF(AND(T81&gt;=-9999.99, T81&lt;=9999.99, V81&gt;=-20%, V81&lt;=20%), "Y", "N")</f>
        <v>N</v>
      </c>
      <c r="Z81" s="56" t="s">
        <v>327</v>
      </c>
      <c r="AA81" s="101">
        <v>11</v>
      </c>
      <c r="AB81" s="101">
        <v>11</v>
      </c>
      <c r="AC81" s="101">
        <f t="shared" si="36"/>
        <v>22</v>
      </c>
      <c r="AD81" s="101">
        <v>14</v>
      </c>
      <c r="AE81" s="101">
        <v>2</v>
      </c>
      <c r="AF81" s="101">
        <f t="shared" si="33"/>
        <v>16</v>
      </c>
      <c r="AG81" s="101">
        <f t="shared" si="25"/>
        <v>-9</v>
      </c>
      <c r="AH81" s="101">
        <f t="shared" si="25"/>
        <v>-6</v>
      </c>
      <c r="AI81" s="102">
        <f t="shared" si="26"/>
        <v>-0.81818181818181823</v>
      </c>
      <c r="AJ81" s="102">
        <f t="shared" si="26"/>
        <v>-0.27272727272727271</v>
      </c>
      <c r="AK81" s="55" t="str">
        <f>IF(AI81="N/A","NO",IF(ABS(AI81)&gt;0.1999,"YES","NO"))</f>
        <v>YES</v>
      </c>
      <c r="AL81" s="103" t="s">
        <v>100</v>
      </c>
      <c r="AM81" s="104" t="s">
        <v>333</v>
      </c>
      <c r="AN81" s="105" t="s">
        <v>114</v>
      </c>
      <c r="AO81" s="103" t="s">
        <v>101</v>
      </c>
      <c r="AP81" s="103" t="str">
        <f>IF(AND(U81&lt;-9999.99, W81&lt;-19.99%), "Under", IF(AND(U81&gt;=-9999.99, U81&lt;=9999.99), "On-Target", IF(AND(U81&gt;9999.99, W81&gt;19.99%), "Over", "Check")))</f>
        <v>On-Target</v>
      </c>
      <c r="AQ81" s="103" t="s">
        <v>108</v>
      </c>
      <c r="AR81" s="106" t="s">
        <v>334</v>
      </c>
      <c r="AS81" s="91"/>
    </row>
    <row r="82" spans="1:45" s="92" customFormat="1" ht="26.25" customHeight="1">
      <c r="A82" s="9">
        <v>78</v>
      </c>
      <c r="B82" s="203" t="s">
        <v>88</v>
      </c>
      <c r="C82" s="56" t="s">
        <v>306</v>
      </c>
      <c r="D82" s="97" t="s">
        <v>313</v>
      </c>
      <c r="E82" s="56" t="s">
        <v>314</v>
      </c>
      <c r="F82" s="97" t="s">
        <v>331</v>
      </c>
      <c r="G82" s="56" t="s">
        <v>332</v>
      </c>
      <c r="H82" s="56" t="s">
        <v>322</v>
      </c>
      <c r="I82" s="98" t="s">
        <v>335</v>
      </c>
      <c r="J82" s="98" t="s">
        <v>217</v>
      </c>
      <c r="K82" s="96" t="s">
        <v>96</v>
      </c>
      <c r="L82" s="96" t="s">
        <v>97</v>
      </c>
      <c r="M82" s="96" t="s">
        <v>98</v>
      </c>
      <c r="N82" s="99">
        <v>14765.600549999999</v>
      </c>
      <c r="O82" s="83">
        <v>14294.3</v>
      </c>
      <c r="P82" s="83">
        <f t="shared" si="30"/>
        <v>29059.900549999998</v>
      </c>
      <c r="Q82" s="99">
        <v>12540.60642</v>
      </c>
      <c r="R82" s="99">
        <v>8657.2865399999991</v>
      </c>
      <c r="S82" s="83">
        <f t="shared" si="31"/>
        <v>21197.892959999997</v>
      </c>
      <c r="T82" s="83">
        <f t="shared" ref="T82:U82" si="37">R82-O82</f>
        <v>-5637.0134600000001</v>
      </c>
      <c r="U82" s="83">
        <f t="shared" si="37"/>
        <v>-7862.0075900000011</v>
      </c>
      <c r="V82" s="31">
        <f t="shared" si="34"/>
        <v>-0.39435393548477365</v>
      </c>
      <c r="W82" s="31">
        <f t="shared" si="35"/>
        <v>-0.27054488973466229</v>
      </c>
      <c r="X82" s="107" t="s">
        <v>100</v>
      </c>
      <c r="Y82" s="107" t="s">
        <v>100</v>
      </c>
      <c r="Z82" s="108" t="s">
        <v>100</v>
      </c>
      <c r="AA82" s="101">
        <v>11</v>
      </c>
      <c r="AB82" s="101">
        <v>11</v>
      </c>
      <c r="AC82" s="101">
        <f t="shared" si="36"/>
        <v>22</v>
      </c>
      <c r="AD82" s="101">
        <v>14</v>
      </c>
      <c r="AE82" s="101">
        <v>2</v>
      </c>
      <c r="AF82" s="101">
        <f t="shared" si="33"/>
        <v>16</v>
      </c>
      <c r="AG82" s="101">
        <f t="shared" si="25"/>
        <v>-9</v>
      </c>
      <c r="AH82" s="101">
        <f t="shared" si="25"/>
        <v>-6</v>
      </c>
      <c r="AI82" s="102">
        <f t="shared" si="26"/>
        <v>-0.81818181818181823</v>
      </c>
      <c r="AJ82" s="102">
        <f t="shared" si="26"/>
        <v>-0.27272727272727271</v>
      </c>
      <c r="AK82" s="107" t="s">
        <v>100</v>
      </c>
      <c r="AL82" s="109" t="s">
        <v>100</v>
      </c>
      <c r="AM82" s="109" t="s">
        <v>100</v>
      </c>
      <c r="AN82" s="109" t="s">
        <v>100</v>
      </c>
      <c r="AO82" s="109" t="s">
        <v>100</v>
      </c>
      <c r="AP82" s="109" t="s">
        <v>100</v>
      </c>
      <c r="AQ82" s="109" t="s">
        <v>100</v>
      </c>
      <c r="AR82" s="110" t="s">
        <v>100</v>
      </c>
      <c r="AS82" s="91"/>
    </row>
    <row r="83" spans="1:45" s="92" customFormat="1" ht="166.5">
      <c r="A83" s="9">
        <v>79</v>
      </c>
      <c r="B83" s="80" t="s">
        <v>88</v>
      </c>
      <c r="C83" s="80" t="s">
        <v>306</v>
      </c>
      <c r="D83" s="81" t="s">
        <v>313</v>
      </c>
      <c r="E83" s="80" t="s">
        <v>314</v>
      </c>
      <c r="F83" s="81" t="s">
        <v>336</v>
      </c>
      <c r="G83" s="80" t="s">
        <v>337</v>
      </c>
      <c r="H83" s="80" t="s">
        <v>317</v>
      </c>
      <c r="I83" s="80" t="s">
        <v>317</v>
      </c>
      <c r="J83" s="82" t="s">
        <v>217</v>
      </c>
      <c r="K83" s="79" t="s">
        <v>96</v>
      </c>
      <c r="L83" s="79" t="s">
        <v>97</v>
      </c>
      <c r="M83" s="79" t="s">
        <v>98</v>
      </c>
      <c r="N83" s="83">
        <v>1644.0062700000001</v>
      </c>
      <c r="O83" s="83">
        <v>1591.5288700000001</v>
      </c>
      <c r="P83" s="83">
        <f t="shared" si="30"/>
        <v>3235.53514</v>
      </c>
      <c r="Q83" s="83">
        <v>2765.7421199999999</v>
      </c>
      <c r="R83" s="83">
        <v>2928.8464100000001</v>
      </c>
      <c r="S83" s="83">
        <f t="shared" si="31"/>
        <v>5694.58853</v>
      </c>
      <c r="T83" s="83">
        <f>R83-O83</f>
        <v>1337.31754</v>
      </c>
      <c r="U83" s="83">
        <f t="shared" si="32"/>
        <v>2459.05339</v>
      </c>
      <c r="V83" s="31">
        <f t="shared" si="34"/>
        <v>0.84027224715062809</v>
      </c>
      <c r="W83" s="31">
        <f t="shared" si="35"/>
        <v>0.76001442840147926</v>
      </c>
      <c r="X83" s="84" t="str">
        <f>IF(OR(T83&gt;9999.99, T83&lt;-9999.99), "Y", "N")</f>
        <v>N</v>
      </c>
      <c r="Y83" s="84" t="str">
        <f>IF(AND(T83&gt;=-9999.99, T83&lt;=9999.99, V83&gt;=-20%, V83&lt;=20%), "Y", "N")</f>
        <v>N</v>
      </c>
      <c r="Z83" s="35" t="s">
        <v>338</v>
      </c>
      <c r="AA83" s="85">
        <v>5</v>
      </c>
      <c r="AB83" s="85">
        <v>5</v>
      </c>
      <c r="AC83" s="85">
        <f t="shared" si="36"/>
        <v>10</v>
      </c>
      <c r="AD83" s="85">
        <v>5</v>
      </c>
      <c r="AE83" s="85">
        <v>6</v>
      </c>
      <c r="AF83" s="85">
        <f t="shared" si="33"/>
        <v>11</v>
      </c>
      <c r="AG83" s="85">
        <f t="shared" si="25"/>
        <v>1</v>
      </c>
      <c r="AH83" s="85">
        <f t="shared" si="25"/>
        <v>1</v>
      </c>
      <c r="AI83" s="86">
        <f t="shared" si="26"/>
        <v>0.2</v>
      </c>
      <c r="AJ83" s="86">
        <f t="shared" si="26"/>
        <v>0.1</v>
      </c>
      <c r="AK83" s="32" t="str">
        <f>IF(AI83="N/A","NO",IF(ABS(AI83)&gt;0.1999,"YES","NO"))</f>
        <v>YES</v>
      </c>
      <c r="AL83" s="90" t="s">
        <v>100</v>
      </c>
      <c r="AM83" s="87" t="s">
        <v>339</v>
      </c>
      <c r="AN83" s="93" t="s">
        <v>125</v>
      </c>
      <c r="AO83" s="90" t="s">
        <v>101</v>
      </c>
      <c r="AP83" s="90" t="str">
        <f>IF(AND(U83&lt;-9999.99, W83&lt;-19.99%), "Under", IF(AND(U83&gt;=-9999.99, U83&lt;=9999.99), "On-Target", IF(AND(U83&gt;9999.99, W83&gt;19.99%), "Over", "Check")))</f>
        <v>On-Target</v>
      </c>
      <c r="AQ83" s="90" t="s">
        <v>108</v>
      </c>
      <c r="AR83" s="87" t="s">
        <v>340</v>
      </c>
      <c r="AS83" s="91"/>
    </row>
    <row r="84" spans="1:45" s="92" customFormat="1" ht="39">
      <c r="A84" s="9">
        <v>80</v>
      </c>
      <c r="B84" s="80" t="s">
        <v>88</v>
      </c>
      <c r="C84" s="35" t="s">
        <v>306</v>
      </c>
      <c r="D84" s="81" t="s">
        <v>313</v>
      </c>
      <c r="E84" s="80" t="s">
        <v>314</v>
      </c>
      <c r="F84" s="81" t="s">
        <v>336</v>
      </c>
      <c r="G84" s="80" t="s">
        <v>337</v>
      </c>
      <c r="H84" s="80" t="s">
        <v>322</v>
      </c>
      <c r="I84" s="82" t="s">
        <v>341</v>
      </c>
      <c r="J84" s="82" t="s">
        <v>217</v>
      </c>
      <c r="K84" s="79" t="s">
        <v>96</v>
      </c>
      <c r="L84" s="79" t="s">
        <v>97</v>
      </c>
      <c r="M84" s="79" t="s">
        <v>98</v>
      </c>
      <c r="N84" s="83">
        <v>1644.0062700000001</v>
      </c>
      <c r="O84" s="83">
        <v>1591.5288700000001</v>
      </c>
      <c r="P84" s="83">
        <f t="shared" si="30"/>
        <v>3235.53514</v>
      </c>
      <c r="Q84" s="83">
        <v>2763.1859899999999</v>
      </c>
      <c r="R84" s="83">
        <v>2928.8464100000001</v>
      </c>
      <c r="S84" s="83">
        <f t="shared" si="31"/>
        <v>5692.0324000000001</v>
      </c>
      <c r="T84" s="83">
        <f t="shared" si="32"/>
        <v>1337.31754</v>
      </c>
      <c r="U84" s="83">
        <f t="shared" si="32"/>
        <v>2456.4972600000001</v>
      </c>
      <c r="V84" s="31">
        <f t="shared" si="34"/>
        <v>0.84027224715062809</v>
      </c>
      <c r="W84" s="31">
        <f t="shared" si="35"/>
        <v>0.75922441071061897</v>
      </c>
      <c r="X84" s="94" t="s">
        <v>100</v>
      </c>
      <c r="Y84" s="94" t="s">
        <v>100</v>
      </c>
      <c r="Z84" s="35" t="s">
        <v>100</v>
      </c>
      <c r="AA84" s="85">
        <v>5</v>
      </c>
      <c r="AB84" s="85">
        <v>5</v>
      </c>
      <c r="AC84" s="85">
        <f t="shared" si="36"/>
        <v>10</v>
      </c>
      <c r="AD84" s="85">
        <v>5</v>
      </c>
      <c r="AE84" s="85">
        <v>6</v>
      </c>
      <c r="AF84" s="85">
        <f t="shared" si="33"/>
        <v>11</v>
      </c>
      <c r="AG84" s="85">
        <f t="shared" si="25"/>
        <v>1</v>
      </c>
      <c r="AH84" s="85">
        <f t="shared" si="25"/>
        <v>1</v>
      </c>
      <c r="AI84" s="86">
        <f t="shared" si="26"/>
        <v>0.2</v>
      </c>
      <c r="AJ84" s="86">
        <f t="shared" si="26"/>
        <v>0.1</v>
      </c>
      <c r="AK84" s="32" t="s">
        <v>100</v>
      </c>
      <c r="AL84" s="32" t="s">
        <v>100</v>
      </c>
      <c r="AM84" s="32" t="s">
        <v>100</v>
      </c>
      <c r="AN84" s="32" t="s">
        <v>100</v>
      </c>
      <c r="AO84" s="32" t="s">
        <v>100</v>
      </c>
      <c r="AP84" s="32" t="s">
        <v>100</v>
      </c>
      <c r="AQ84" s="32" t="s">
        <v>100</v>
      </c>
      <c r="AR84" s="32" t="s">
        <v>100</v>
      </c>
      <c r="AS84" s="91"/>
    </row>
    <row r="85" spans="1:45" s="92" customFormat="1" ht="39">
      <c r="A85" s="9">
        <v>81</v>
      </c>
      <c r="B85" s="80" t="s">
        <v>88</v>
      </c>
      <c r="C85" s="35" t="s">
        <v>306</v>
      </c>
      <c r="D85" s="81" t="s">
        <v>313</v>
      </c>
      <c r="E85" s="80" t="s">
        <v>314</v>
      </c>
      <c r="F85" s="81" t="s">
        <v>336</v>
      </c>
      <c r="G85" s="80" t="s">
        <v>337</v>
      </c>
      <c r="H85" s="80" t="s">
        <v>142</v>
      </c>
      <c r="I85" s="82" t="s">
        <v>342</v>
      </c>
      <c r="J85" s="82" t="s">
        <v>217</v>
      </c>
      <c r="K85" s="79" t="s">
        <v>96</v>
      </c>
      <c r="L85" s="79" t="s">
        <v>97</v>
      </c>
      <c r="M85" s="79" t="s">
        <v>98</v>
      </c>
      <c r="N85" s="83">
        <v>1644.0062700000001</v>
      </c>
      <c r="O85" s="83">
        <v>1591.5288700000001</v>
      </c>
      <c r="P85" s="83">
        <f t="shared" si="30"/>
        <v>3235.53514</v>
      </c>
      <c r="Q85" s="83">
        <v>2765.7421199999999</v>
      </c>
      <c r="R85" s="83">
        <v>2928.8464100000001</v>
      </c>
      <c r="S85" s="83">
        <f t="shared" si="31"/>
        <v>5694.58853</v>
      </c>
      <c r="T85" s="83">
        <f t="shared" si="32"/>
        <v>1337.31754</v>
      </c>
      <c r="U85" s="83">
        <f t="shared" si="32"/>
        <v>2459.05339</v>
      </c>
      <c r="V85" s="31">
        <f t="shared" si="34"/>
        <v>0.84027224715062809</v>
      </c>
      <c r="W85" s="31">
        <f t="shared" si="35"/>
        <v>0.76001442840147926</v>
      </c>
      <c r="X85" s="94" t="s">
        <v>100</v>
      </c>
      <c r="Y85" s="94" t="s">
        <v>100</v>
      </c>
      <c r="Z85" s="35" t="s">
        <v>100</v>
      </c>
      <c r="AA85" s="85">
        <v>5</v>
      </c>
      <c r="AB85" s="85">
        <v>5</v>
      </c>
      <c r="AC85" s="85">
        <f t="shared" si="36"/>
        <v>10</v>
      </c>
      <c r="AD85" s="85">
        <v>5</v>
      </c>
      <c r="AE85" s="85">
        <v>6</v>
      </c>
      <c r="AF85" s="85">
        <f t="shared" si="33"/>
        <v>11</v>
      </c>
      <c r="AG85" s="85">
        <f t="shared" si="25"/>
        <v>1</v>
      </c>
      <c r="AH85" s="85">
        <f t="shared" si="25"/>
        <v>1</v>
      </c>
      <c r="AI85" s="86">
        <f t="shared" si="26"/>
        <v>0.2</v>
      </c>
      <c r="AJ85" s="86">
        <f t="shared" si="26"/>
        <v>0.1</v>
      </c>
      <c r="AK85" s="32" t="s">
        <v>100</v>
      </c>
      <c r="AL85" s="32" t="s">
        <v>100</v>
      </c>
      <c r="AM85" s="32" t="s">
        <v>100</v>
      </c>
      <c r="AN85" s="32" t="s">
        <v>100</v>
      </c>
      <c r="AO85" s="32" t="s">
        <v>100</v>
      </c>
      <c r="AP85" s="32" t="s">
        <v>100</v>
      </c>
      <c r="AQ85" s="32" t="s">
        <v>100</v>
      </c>
      <c r="AR85" s="32" t="s">
        <v>100</v>
      </c>
      <c r="AS85" s="91"/>
    </row>
    <row r="86" spans="1:45" s="92" customFormat="1" ht="39">
      <c r="A86" s="9">
        <v>82</v>
      </c>
      <c r="B86" s="80" t="s">
        <v>88</v>
      </c>
      <c r="C86" s="35" t="s">
        <v>306</v>
      </c>
      <c r="D86" s="81" t="s">
        <v>313</v>
      </c>
      <c r="E86" s="80" t="s">
        <v>314</v>
      </c>
      <c r="F86" s="81" t="s">
        <v>336</v>
      </c>
      <c r="G86" s="80" t="s">
        <v>337</v>
      </c>
      <c r="H86" s="80" t="s">
        <v>343</v>
      </c>
      <c r="I86" s="82" t="s">
        <v>344</v>
      </c>
      <c r="J86" s="82" t="s">
        <v>217</v>
      </c>
      <c r="K86" s="79" t="s">
        <v>96</v>
      </c>
      <c r="L86" s="79" t="s">
        <v>97</v>
      </c>
      <c r="M86" s="79" t="s">
        <v>98</v>
      </c>
      <c r="N86" s="83">
        <v>1644.0062700000001</v>
      </c>
      <c r="O86" s="83">
        <v>1591.5288700000001</v>
      </c>
      <c r="P86" s="83">
        <f t="shared" si="30"/>
        <v>3235.53514</v>
      </c>
      <c r="Q86" s="83">
        <v>2765.7421199999999</v>
      </c>
      <c r="R86" s="83">
        <v>2928.8464100000001</v>
      </c>
      <c r="S86" s="83">
        <f t="shared" si="31"/>
        <v>5694.58853</v>
      </c>
      <c r="T86" s="83">
        <f t="shared" si="32"/>
        <v>1337.31754</v>
      </c>
      <c r="U86" s="83">
        <f t="shared" si="32"/>
        <v>2459.05339</v>
      </c>
      <c r="V86" s="31">
        <f t="shared" si="34"/>
        <v>0.84027224715062809</v>
      </c>
      <c r="W86" s="31">
        <f t="shared" si="35"/>
        <v>0.76001442840147926</v>
      </c>
      <c r="X86" s="94" t="s">
        <v>100</v>
      </c>
      <c r="Y86" s="94" t="s">
        <v>100</v>
      </c>
      <c r="Z86" s="35" t="s">
        <v>100</v>
      </c>
      <c r="AA86" s="85">
        <v>5</v>
      </c>
      <c r="AB86" s="85">
        <v>5</v>
      </c>
      <c r="AC86" s="85">
        <f t="shared" si="36"/>
        <v>10</v>
      </c>
      <c r="AD86" s="85">
        <v>5</v>
      </c>
      <c r="AE86" s="85">
        <v>6</v>
      </c>
      <c r="AF86" s="85">
        <f t="shared" si="33"/>
        <v>11</v>
      </c>
      <c r="AG86" s="85">
        <f t="shared" ref="AG86:AH116" si="38">IFERROR(AE86-AB86,"N/A")</f>
        <v>1</v>
      </c>
      <c r="AH86" s="85">
        <f t="shared" si="38"/>
        <v>1</v>
      </c>
      <c r="AI86" s="86">
        <f t="shared" ref="AI86:AJ116" si="39">IFERROR((AE86-AB86)/AB86,"N/A")</f>
        <v>0.2</v>
      </c>
      <c r="AJ86" s="86">
        <f t="shared" si="39"/>
        <v>0.1</v>
      </c>
      <c r="AK86" s="32" t="s">
        <v>100</v>
      </c>
      <c r="AL86" s="32" t="s">
        <v>100</v>
      </c>
      <c r="AM86" s="32" t="s">
        <v>100</v>
      </c>
      <c r="AN86" s="32" t="s">
        <v>100</v>
      </c>
      <c r="AO86" s="32" t="s">
        <v>100</v>
      </c>
      <c r="AP86" s="32" t="s">
        <v>100</v>
      </c>
      <c r="AQ86" s="32" t="s">
        <v>100</v>
      </c>
      <c r="AR86" s="32" t="s">
        <v>100</v>
      </c>
      <c r="AS86" s="91"/>
    </row>
    <row r="87" spans="1:45" s="92" customFormat="1" ht="105" customHeight="1">
      <c r="A87" s="9">
        <v>83</v>
      </c>
      <c r="B87" s="203" t="s">
        <v>88</v>
      </c>
      <c r="C87" s="56" t="s">
        <v>306</v>
      </c>
      <c r="D87" s="97" t="s">
        <v>313</v>
      </c>
      <c r="E87" s="56" t="s">
        <v>314</v>
      </c>
      <c r="F87" s="97" t="s">
        <v>345</v>
      </c>
      <c r="G87" s="56" t="s">
        <v>346</v>
      </c>
      <c r="H87" s="56" t="s">
        <v>317</v>
      </c>
      <c r="I87" s="56" t="s">
        <v>317</v>
      </c>
      <c r="J87" s="98" t="s">
        <v>217</v>
      </c>
      <c r="K87" s="96" t="s">
        <v>96</v>
      </c>
      <c r="L87" s="79" t="s">
        <v>97</v>
      </c>
      <c r="M87" s="96" t="s">
        <v>98</v>
      </c>
      <c r="N87" s="99">
        <v>4174.7083300000004</v>
      </c>
      <c r="O87" s="83">
        <v>4041</v>
      </c>
      <c r="P87" s="83">
        <f t="shared" si="30"/>
        <v>8215.7083300000013</v>
      </c>
      <c r="Q87" s="99">
        <v>7192.22606</v>
      </c>
      <c r="R87" s="99">
        <v>7063.4841100000003</v>
      </c>
      <c r="S87" s="83">
        <f t="shared" si="31"/>
        <v>14255.71017</v>
      </c>
      <c r="T87" s="83">
        <f>R87-O87</f>
        <v>3022.4841100000003</v>
      </c>
      <c r="U87" s="83">
        <f t="shared" si="32"/>
        <v>6040.001839999999</v>
      </c>
      <c r="V87" s="31">
        <f t="shared" si="34"/>
        <v>0.7479544939371443</v>
      </c>
      <c r="W87" s="31">
        <f t="shared" si="35"/>
        <v>0.73517724794886896</v>
      </c>
      <c r="X87" s="100" t="str">
        <f>IF(OR(T87&gt;9999.99, T87&lt;-9999.99), "Y", "N")</f>
        <v>N</v>
      </c>
      <c r="Y87" s="100" t="str">
        <f>IF(AND(T87&gt;=-9999.99, T87&lt;=9999.99, V87&gt;=-20%, V87&lt;=20%), "Y", "N")</f>
        <v>N</v>
      </c>
      <c r="Z87" s="56" t="s">
        <v>327</v>
      </c>
      <c r="AA87" s="101">
        <v>22</v>
      </c>
      <c r="AB87" s="101">
        <v>22.01</v>
      </c>
      <c r="AC87" s="101">
        <f t="shared" si="36"/>
        <v>44.010000000000005</v>
      </c>
      <c r="AD87" s="101">
        <v>30</v>
      </c>
      <c r="AE87" s="101">
        <v>28</v>
      </c>
      <c r="AF87" s="101">
        <f t="shared" si="33"/>
        <v>58</v>
      </c>
      <c r="AG87" s="101">
        <f t="shared" si="38"/>
        <v>5.9899999999999984</v>
      </c>
      <c r="AH87" s="101">
        <f t="shared" si="38"/>
        <v>13.989999999999995</v>
      </c>
      <c r="AI87" s="102">
        <f t="shared" si="39"/>
        <v>0.2721490231712857</v>
      </c>
      <c r="AJ87" s="102">
        <f t="shared" si="39"/>
        <v>0.31788229947739133</v>
      </c>
      <c r="AK87" s="55" t="str">
        <f>IF(AI87="N/A","NO",IF(ABS(AI87)&gt;0.1999,"YES","NO"))</f>
        <v>YES</v>
      </c>
      <c r="AL87" s="37" t="s">
        <v>100</v>
      </c>
      <c r="AM87" s="111" t="s">
        <v>347</v>
      </c>
      <c r="AN87" s="105" t="s">
        <v>125</v>
      </c>
      <c r="AO87" s="103" t="s">
        <v>101</v>
      </c>
      <c r="AP87" s="103" t="str">
        <f>IF(AND(U87&lt;-9999.99, W87&lt;-19.99%), "Under", IF(AND(U87&gt;=-9999.99, U87&lt;=9999.99), "On-Target", IF(AND(U87&gt;9999.99, W87&gt;19.99%), "Over", "Check")))</f>
        <v>On-Target</v>
      </c>
      <c r="AQ87" s="103" t="s">
        <v>108</v>
      </c>
      <c r="AR87" s="112" t="s">
        <v>340</v>
      </c>
      <c r="AS87" s="113"/>
    </row>
    <row r="88" spans="1:45" s="92" customFormat="1" ht="26.25" customHeight="1">
      <c r="A88" s="9">
        <v>84</v>
      </c>
      <c r="B88" s="203" t="s">
        <v>88</v>
      </c>
      <c r="C88" s="56" t="s">
        <v>306</v>
      </c>
      <c r="D88" s="97" t="s">
        <v>313</v>
      </c>
      <c r="E88" s="56" t="s">
        <v>314</v>
      </c>
      <c r="F88" s="97" t="s">
        <v>345</v>
      </c>
      <c r="G88" s="56" t="s">
        <v>346</v>
      </c>
      <c r="H88" s="56" t="s">
        <v>322</v>
      </c>
      <c r="I88" s="98" t="s">
        <v>341</v>
      </c>
      <c r="J88" s="98" t="s">
        <v>217</v>
      </c>
      <c r="K88" s="96" t="s">
        <v>96</v>
      </c>
      <c r="L88" s="79" t="s">
        <v>97</v>
      </c>
      <c r="M88" s="96" t="s">
        <v>98</v>
      </c>
      <c r="N88" s="99">
        <v>4174.7083300000004</v>
      </c>
      <c r="O88" s="83">
        <v>4041</v>
      </c>
      <c r="P88" s="83">
        <f t="shared" si="30"/>
        <v>8215.7083300000013</v>
      </c>
      <c r="Q88" s="99">
        <v>7192.22606</v>
      </c>
      <c r="R88" s="99">
        <v>7063.4841100000003</v>
      </c>
      <c r="S88" s="83">
        <f t="shared" si="31"/>
        <v>14255.71017</v>
      </c>
      <c r="T88" s="83">
        <f t="shared" ref="T88:T90" si="40">R88-O88</f>
        <v>3022.4841100000003</v>
      </c>
      <c r="U88" s="83">
        <f t="shared" si="32"/>
        <v>6040.001839999999</v>
      </c>
      <c r="V88" s="31">
        <f t="shared" si="34"/>
        <v>0.7479544939371443</v>
      </c>
      <c r="W88" s="31">
        <f t="shared" si="35"/>
        <v>0.73517724794886896</v>
      </c>
      <c r="X88" s="109" t="s">
        <v>100</v>
      </c>
      <c r="Y88" s="109" t="s">
        <v>100</v>
      </c>
      <c r="Z88" s="114" t="s">
        <v>100</v>
      </c>
      <c r="AA88" s="101">
        <v>22</v>
      </c>
      <c r="AB88" s="101">
        <v>22.01</v>
      </c>
      <c r="AC88" s="101">
        <f t="shared" si="36"/>
        <v>44.010000000000005</v>
      </c>
      <c r="AD88" s="101">
        <v>30</v>
      </c>
      <c r="AE88" s="101">
        <v>28</v>
      </c>
      <c r="AF88" s="101">
        <f t="shared" si="33"/>
        <v>58</v>
      </c>
      <c r="AG88" s="101">
        <f t="shared" si="38"/>
        <v>5.9899999999999984</v>
      </c>
      <c r="AH88" s="101">
        <f t="shared" si="38"/>
        <v>13.989999999999995</v>
      </c>
      <c r="AI88" s="102">
        <f t="shared" si="39"/>
        <v>0.2721490231712857</v>
      </c>
      <c r="AJ88" s="102">
        <f t="shared" si="39"/>
        <v>0.31788229947739133</v>
      </c>
      <c r="AK88" s="109" t="s">
        <v>100</v>
      </c>
      <c r="AL88" s="109" t="s">
        <v>100</v>
      </c>
      <c r="AM88" s="109" t="s">
        <v>100</v>
      </c>
      <c r="AN88" s="109" t="s">
        <v>100</v>
      </c>
      <c r="AO88" s="109" t="s">
        <v>100</v>
      </c>
      <c r="AP88" s="109" t="s">
        <v>100</v>
      </c>
      <c r="AQ88" s="109" t="s">
        <v>100</v>
      </c>
      <c r="AR88" s="109" t="s">
        <v>100</v>
      </c>
      <c r="AS88" s="113"/>
    </row>
    <row r="89" spans="1:45" s="92" customFormat="1" ht="26.25" customHeight="1">
      <c r="A89" s="9">
        <v>85</v>
      </c>
      <c r="B89" s="203" t="s">
        <v>88</v>
      </c>
      <c r="C89" s="56" t="s">
        <v>306</v>
      </c>
      <c r="D89" s="97" t="s">
        <v>313</v>
      </c>
      <c r="E89" s="56" t="s">
        <v>314</v>
      </c>
      <c r="F89" s="97" t="s">
        <v>345</v>
      </c>
      <c r="G89" s="56" t="s">
        <v>346</v>
      </c>
      <c r="H89" s="56" t="s">
        <v>142</v>
      </c>
      <c r="I89" s="98" t="s">
        <v>342</v>
      </c>
      <c r="J89" s="98" t="s">
        <v>217</v>
      </c>
      <c r="K89" s="96" t="s">
        <v>96</v>
      </c>
      <c r="L89" s="79" t="s">
        <v>97</v>
      </c>
      <c r="M89" s="96" t="s">
        <v>98</v>
      </c>
      <c r="N89" s="99">
        <v>4174.7083300000004</v>
      </c>
      <c r="O89" s="83">
        <v>4041</v>
      </c>
      <c r="P89" s="83">
        <f t="shared" si="30"/>
        <v>8215.7083300000013</v>
      </c>
      <c r="Q89" s="99">
        <v>7192.22606</v>
      </c>
      <c r="R89" s="99">
        <v>7063.4841100000003</v>
      </c>
      <c r="S89" s="83">
        <f t="shared" si="31"/>
        <v>14255.71017</v>
      </c>
      <c r="T89" s="83">
        <f t="shared" si="40"/>
        <v>3022.4841100000003</v>
      </c>
      <c r="U89" s="83">
        <f t="shared" si="32"/>
        <v>6040.001839999999</v>
      </c>
      <c r="V89" s="31">
        <f t="shared" si="34"/>
        <v>0.7479544939371443</v>
      </c>
      <c r="W89" s="31">
        <f t="shared" si="35"/>
        <v>0.73517724794886896</v>
      </c>
      <c r="X89" s="109" t="s">
        <v>100</v>
      </c>
      <c r="Y89" s="109" t="s">
        <v>100</v>
      </c>
      <c r="Z89" s="114" t="s">
        <v>100</v>
      </c>
      <c r="AA89" s="101">
        <v>22</v>
      </c>
      <c r="AB89" s="101">
        <v>22.01</v>
      </c>
      <c r="AC89" s="101">
        <f t="shared" si="36"/>
        <v>44.010000000000005</v>
      </c>
      <c r="AD89" s="101">
        <v>30</v>
      </c>
      <c r="AE89" s="101">
        <v>28</v>
      </c>
      <c r="AF89" s="101">
        <f t="shared" si="33"/>
        <v>58</v>
      </c>
      <c r="AG89" s="101">
        <f t="shared" si="38"/>
        <v>5.9899999999999984</v>
      </c>
      <c r="AH89" s="101">
        <f t="shared" si="38"/>
        <v>13.989999999999995</v>
      </c>
      <c r="AI89" s="102">
        <f t="shared" si="39"/>
        <v>0.2721490231712857</v>
      </c>
      <c r="AJ89" s="102">
        <f t="shared" si="39"/>
        <v>0.31788229947739133</v>
      </c>
      <c r="AK89" s="109" t="s">
        <v>100</v>
      </c>
      <c r="AL89" s="109" t="s">
        <v>100</v>
      </c>
      <c r="AM89" s="109" t="s">
        <v>100</v>
      </c>
      <c r="AN89" s="109" t="s">
        <v>100</v>
      </c>
      <c r="AO89" s="109" t="s">
        <v>100</v>
      </c>
      <c r="AP89" s="109" t="s">
        <v>100</v>
      </c>
      <c r="AQ89" s="109" t="s">
        <v>100</v>
      </c>
      <c r="AR89" s="109" t="s">
        <v>100</v>
      </c>
      <c r="AS89" s="113"/>
    </row>
    <row r="90" spans="1:45" s="92" customFormat="1" ht="26.1" customHeight="1">
      <c r="A90" s="9">
        <v>86</v>
      </c>
      <c r="B90" s="203" t="s">
        <v>88</v>
      </c>
      <c r="C90" s="56" t="s">
        <v>306</v>
      </c>
      <c r="D90" s="97" t="s">
        <v>313</v>
      </c>
      <c r="E90" s="56" t="s">
        <v>314</v>
      </c>
      <c r="F90" s="97" t="s">
        <v>345</v>
      </c>
      <c r="G90" s="56" t="s">
        <v>346</v>
      </c>
      <c r="H90" s="56" t="s">
        <v>343</v>
      </c>
      <c r="I90" s="98" t="s">
        <v>344</v>
      </c>
      <c r="J90" s="98" t="s">
        <v>217</v>
      </c>
      <c r="K90" s="96" t="s">
        <v>96</v>
      </c>
      <c r="L90" s="79" t="s">
        <v>97</v>
      </c>
      <c r="M90" s="96" t="s">
        <v>98</v>
      </c>
      <c r="N90" s="99">
        <v>4174.7083300000004</v>
      </c>
      <c r="O90" s="83">
        <v>4041</v>
      </c>
      <c r="P90" s="83">
        <f t="shared" si="30"/>
        <v>8215.7083300000013</v>
      </c>
      <c r="Q90" s="99">
        <v>7192.22606</v>
      </c>
      <c r="R90" s="99">
        <v>7063.4841100000003</v>
      </c>
      <c r="S90" s="83">
        <f t="shared" si="31"/>
        <v>14255.71017</v>
      </c>
      <c r="T90" s="83">
        <f t="shared" si="40"/>
        <v>3022.4841100000003</v>
      </c>
      <c r="U90" s="83">
        <f t="shared" si="32"/>
        <v>6040.001839999999</v>
      </c>
      <c r="V90" s="31">
        <f t="shared" si="34"/>
        <v>0.7479544939371443</v>
      </c>
      <c r="W90" s="31">
        <f t="shared" si="35"/>
        <v>0.73517724794886896</v>
      </c>
      <c r="X90" s="109" t="s">
        <v>100</v>
      </c>
      <c r="Y90" s="109" t="s">
        <v>100</v>
      </c>
      <c r="Z90" s="114" t="s">
        <v>100</v>
      </c>
      <c r="AA90" s="101">
        <v>22</v>
      </c>
      <c r="AB90" s="101">
        <v>22.01</v>
      </c>
      <c r="AC90" s="101">
        <f t="shared" si="36"/>
        <v>44.010000000000005</v>
      </c>
      <c r="AD90" s="101">
        <v>30</v>
      </c>
      <c r="AE90" s="101">
        <v>28</v>
      </c>
      <c r="AF90" s="101">
        <f t="shared" si="33"/>
        <v>58</v>
      </c>
      <c r="AG90" s="101">
        <f t="shared" si="38"/>
        <v>5.9899999999999984</v>
      </c>
      <c r="AH90" s="101">
        <f t="shared" si="38"/>
        <v>13.989999999999995</v>
      </c>
      <c r="AI90" s="102">
        <f t="shared" si="39"/>
        <v>0.2721490231712857</v>
      </c>
      <c r="AJ90" s="102">
        <f t="shared" si="39"/>
        <v>0.31788229947739133</v>
      </c>
      <c r="AK90" s="109" t="s">
        <v>100</v>
      </c>
      <c r="AL90" s="109" t="s">
        <v>100</v>
      </c>
      <c r="AM90" s="109" t="s">
        <v>100</v>
      </c>
      <c r="AN90" s="109" t="s">
        <v>100</v>
      </c>
      <c r="AO90" s="109" t="s">
        <v>100</v>
      </c>
      <c r="AP90" s="109" t="s">
        <v>100</v>
      </c>
      <c r="AQ90" s="109" t="s">
        <v>100</v>
      </c>
      <c r="AR90" s="109" t="s">
        <v>100</v>
      </c>
      <c r="AS90" s="91"/>
    </row>
    <row r="91" spans="1:45" s="92" customFormat="1" ht="90">
      <c r="A91" s="9">
        <v>87</v>
      </c>
      <c r="B91" s="80" t="s">
        <v>88</v>
      </c>
      <c r="C91" s="80" t="s">
        <v>306</v>
      </c>
      <c r="D91" s="81" t="s">
        <v>313</v>
      </c>
      <c r="E91" s="80" t="s">
        <v>314</v>
      </c>
      <c r="F91" s="81" t="s">
        <v>348</v>
      </c>
      <c r="G91" s="80" t="s">
        <v>349</v>
      </c>
      <c r="H91" s="80" t="s">
        <v>317</v>
      </c>
      <c r="I91" s="80" t="s">
        <v>317</v>
      </c>
      <c r="J91" s="82" t="s">
        <v>217</v>
      </c>
      <c r="K91" s="79" t="s">
        <v>96</v>
      </c>
      <c r="L91" s="79" t="s">
        <v>97</v>
      </c>
      <c r="M91" s="79" t="s">
        <v>98</v>
      </c>
      <c r="N91" s="83">
        <v>129.94232</v>
      </c>
      <c r="O91" s="83">
        <v>125.76364</v>
      </c>
      <c r="P91" s="83">
        <f t="shared" si="30"/>
        <v>255.70596</v>
      </c>
      <c r="Q91" s="83">
        <v>7.2883399999999998</v>
      </c>
      <c r="R91" s="83">
        <v>0.86178999999999994</v>
      </c>
      <c r="S91" s="83">
        <f t="shared" si="31"/>
        <v>8.150129999999999</v>
      </c>
      <c r="T91" s="83">
        <f>R91-O91</f>
        <v>-124.90185</v>
      </c>
      <c r="U91" s="83">
        <f t="shared" si="32"/>
        <v>-247.55583000000001</v>
      </c>
      <c r="V91" s="31">
        <f t="shared" si="34"/>
        <v>-0.9931475424852525</v>
      </c>
      <c r="W91" s="31">
        <f t="shared" si="35"/>
        <v>-0.96812694549630374</v>
      </c>
      <c r="X91" s="84" t="str">
        <f>IF(OR(T91&gt;9999.99, T91&lt;-9999.99), "Y", "N")</f>
        <v>N</v>
      </c>
      <c r="Y91" s="84" t="str">
        <f>IF(AND(T91&gt;=-9999.99, T91&lt;=9999.99, V91&gt;=-20%, V91&lt;=20%), "Y", "N")</f>
        <v>N</v>
      </c>
      <c r="Z91" s="35" t="s">
        <v>350</v>
      </c>
      <c r="AA91" s="85">
        <v>5</v>
      </c>
      <c r="AB91" s="85">
        <v>5</v>
      </c>
      <c r="AC91" s="85">
        <f t="shared" si="36"/>
        <v>10</v>
      </c>
      <c r="AD91" s="85">
        <v>0</v>
      </c>
      <c r="AE91" s="85">
        <v>0</v>
      </c>
      <c r="AF91" s="85">
        <f t="shared" si="33"/>
        <v>0</v>
      </c>
      <c r="AG91" s="85">
        <f t="shared" si="38"/>
        <v>-5</v>
      </c>
      <c r="AH91" s="85">
        <f t="shared" si="38"/>
        <v>-10</v>
      </c>
      <c r="AI91" s="86">
        <f t="shared" si="39"/>
        <v>-1</v>
      </c>
      <c r="AJ91" s="86">
        <f t="shared" si="39"/>
        <v>-1</v>
      </c>
      <c r="AK91" s="32" t="str">
        <f>IF(AI91="N/A","NO",IF(ABS(AI91)&gt;0.1999,"YES","NO"))</f>
        <v>YES</v>
      </c>
      <c r="AL91" s="87" t="s">
        <v>100</v>
      </c>
      <c r="AM91" s="87" t="s">
        <v>351</v>
      </c>
      <c r="AN91" s="115" t="s">
        <v>114</v>
      </c>
      <c r="AO91" s="90" t="s">
        <v>101</v>
      </c>
      <c r="AP91" s="90" t="str">
        <f>IF(AND(U91&lt;-9999.99, W91&lt;-19.99%), "Under", IF(AND(U91&gt;=-9999.99, U91&lt;=9999.99), "On-Target", IF(AND(U91&gt;9999.99, W91&gt;19.99%), "Over", "Check")))</f>
        <v>On-Target</v>
      </c>
      <c r="AQ91" s="90" t="s">
        <v>108</v>
      </c>
      <c r="AR91" s="90" t="s">
        <v>352</v>
      </c>
      <c r="AS91" s="91"/>
    </row>
    <row r="92" spans="1:45" s="92" customFormat="1" ht="39">
      <c r="A92" s="9">
        <v>88</v>
      </c>
      <c r="B92" s="80" t="s">
        <v>88</v>
      </c>
      <c r="C92" s="35" t="s">
        <v>306</v>
      </c>
      <c r="D92" s="81" t="s">
        <v>313</v>
      </c>
      <c r="E92" s="80" t="s">
        <v>314</v>
      </c>
      <c r="F92" s="81" t="s">
        <v>348</v>
      </c>
      <c r="G92" s="80" t="s">
        <v>349</v>
      </c>
      <c r="H92" s="80" t="s">
        <v>322</v>
      </c>
      <c r="I92" s="82" t="s">
        <v>341</v>
      </c>
      <c r="J92" s="82" t="s">
        <v>217</v>
      </c>
      <c r="K92" s="79" t="s">
        <v>96</v>
      </c>
      <c r="L92" s="79" t="s">
        <v>97</v>
      </c>
      <c r="M92" s="79" t="s">
        <v>98</v>
      </c>
      <c r="N92" s="83">
        <v>129.94232</v>
      </c>
      <c r="O92" s="83">
        <v>125.76364</v>
      </c>
      <c r="P92" s="83">
        <f t="shared" si="30"/>
        <v>255.70596</v>
      </c>
      <c r="Q92" s="83">
        <v>7.2883399999999998</v>
      </c>
      <c r="R92" s="83">
        <v>0.86178999999999994</v>
      </c>
      <c r="S92" s="83">
        <f t="shared" si="31"/>
        <v>8.150129999999999</v>
      </c>
      <c r="T92" s="83">
        <f t="shared" si="32"/>
        <v>-124.90185</v>
      </c>
      <c r="U92" s="83">
        <f t="shared" si="32"/>
        <v>-247.55583000000001</v>
      </c>
      <c r="V92" s="31">
        <f t="shared" si="34"/>
        <v>-0.9931475424852525</v>
      </c>
      <c r="W92" s="31">
        <f t="shared" si="35"/>
        <v>-0.96812694549630374</v>
      </c>
      <c r="X92" s="94" t="s">
        <v>100</v>
      </c>
      <c r="Y92" s="94" t="s">
        <v>100</v>
      </c>
      <c r="Z92" s="35" t="s">
        <v>100</v>
      </c>
      <c r="AA92" s="85">
        <v>5</v>
      </c>
      <c r="AB92" s="85">
        <v>5</v>
      </c>
      <c r="AC92" s="85">
        <f t="shared" si="36"/>
        <v>10</v>
      </c>
      <c r="AD92" s="85">
        <v>0</v>
      </c>
      <c r="AE92" s="85">
        <v>0</v>
      </c>
      <c r="AF92" s="85">
        <f t="shared" si="33"/>
        <v>0</v>
      </c>
      <c r="AG92" s="85">
        <f t="shared" si="38"/>
        <v>-5</v>
      </c>
      <c r="AH92" s="85">
        <f t="shared" si="38"/>
        <v>-10</v>
      </c>
      <c r="AI92" s="86">
        <f t="shared" si="39"/>
        <v>-1</v>
      </c>
      <c r="AJ92" s="86">
        <f t="shared" si="39"/>
        <v>-1</v>
      </c>
      <c r="AK92" s="32" t="s">
        <v>100</v>
      </c>
      <c r="AL92" s="32" t="s">
        <v>100</v>
      </c>
      <c r="AM92" s="32" t="s">
        <v>100</v>
      </c>
      <c r="AN92" s="32" t="s">
        <v>100</v>
      </c>
      <c r="AO92" s="32" t="s">
        <v>100</v>
      </c>
      <c r="AP92" s="32" t="s">
        <v>100</v>
      </c>
      <c r="AQ92" s="32" t="s">
        <v>100</v>
      </c>
      <c r="AR92" s="32" t="s">
        <v>100</v>
      </c>
      <c r="AS92" s="91"/>
    </row>
    <row r="93" spans="1:45" s="92" customFormat="1" ht="43.5" customHeight="1">
      <c r="A93" s="9">
        <v>89</v>
      </c>
      <c r="B93" s="203" t="s">
        <v>88</v>
      </c>
      <c r="C93" s="56" t="s">
        <v>306</v>
      </c>
      <c r="D93" s="97" t="s">
        <v>313</v>
      </c>
      <c r="E93" s="56" t="s">
        <v>314</v>
      </c>
      <c r="F93" s="97" t="s">
        <v>353</v>
      </c>
      <c r="G93" s="56" t="s">
        <v>354</v>
      </c>
      <c r="H93" s="56" t="s">
        <v>317</v>
      </c>
      <c r="I93" s="56" t="s">
        <v>317</v>
      </c>
      <c r="J93" s="98" t="s">
        <v>217</v>
      </c>
      <c r="K93" s="96" t="s">
        <v>96</v>
      </c>
      <c r="L93" s="96" t="s">
        <v>97</v>
      </c>
      <c r="M93" s="96" t="s">
        <v>98</v>
      </c>
      <c r="N93" s="116">
        <v>6254.13</v>
      </c>
      <c r="O93" s="83">
        <v>6053</v>
      </c>
      <c r="P93" s="83">
        <f t="shared" si="30"/>
        <v>12307.130000000001</v>
      </c>
      <c r="Q93" s="99">
        <v>4724.7819900000004</v>
      </c>
      <c r="R93" s="99">
        <v>9307.0639499999997</v>
      </c>
      <c r="S93" s="83">
        <f t="shared" si="31"/>
        <v>14031.845939999999</v>
      </c>
      <c r="T93" s="83">
        <f>R93-O93</f>
        <v>3254.0639499999997</v>
      </c>
      <c r="U93" s="83">
        <f t="shared" si="32"/>
        <v>1724.7159399999982</v>
      </c>
      <c r="V93" s="31">
        <f t="shared" si="34"/>
        <v>0.53759523376837925</v>
      </c>
      <c r="W93" s="31">
        <f t="shared" si="35"/>
        <v>0.14013957275172995</v>
      </c>
      <c r="X93" s="100" t="str">
        <f>IF(OR(T93&gt;9999.99, T93&lt;-9999.99), "Y", "N")</f>
        <v>N</v>
      </c>
      <c r="Y93" s="100" t="str">
        <f>IF(AND(T93&gt;=-9999.99, T93&lt;=9999.99, V93&gt;=-20%, V93&lt;=20%), "Y", "N")</f>
        <v>N</v>
      </c>
      <c r="Z93" s="56" t="s">
        <v>355</v>
      </c>
      <c r="AA93" s="101">
        <v>40</v>
      </c>
      <c r="AB93" s="101">
        <v>40</v>
      </c>
      <c r="AC93" s="101">
        <f t="shared" si="36"/>
        <v>80</v>
      </c>
      <c r="AD93" s="101">
        <v>6</v>
      </c>
      <c r="AE93" s="101">
        <v>23</v>
      </c>
      <c r="AF93" s="101">
        <f t="shared" si="33"/>
        <v>29</v>
      </c>
      <c r="AG93" s="101">
        <f t="shared" si="38"/>
        <v>-17</v>
      </c>
      <c r="AH93" s="101">
        <f t="shared" si="38"/>
        <v>-51</v>
      </c>
      <c r="AI93" s="102">
        <f t="shared" si="39"/>
        <v>-0.42499999999999999</v>
      </c>
      <c r="AJ93" s="102">
        <f t="shared" si="39"/>
        <v>-0.63749999999999996</v>
      </c>
      <c r="AK93" s="55" t="str">
        <f>IF(AI93="N/A","NO",IF(ABS(AI93)&gt;0.1999,"YES","NO"))</f>
        <v>YES</v>
      </c>
      <c r="AL93" s="103" t="s">
        <v>100</v>
      </c>
      <c r="AM93" s="104" t="s">
        <v>356</v>
      </c>
      <c r="AN93" s="109" t="s">
        <v>114</v>
      </c>
      <c r="AO93" s="103" t="s">
        <v>101</v>
      </c>
      <c r="AP93" s="103" t="str">
        <f>IF(AND(U93&lt;-9999.99, W93&lt;-19.99%), "Under", IF(AND(U93&gt;=-9999.99, U93&lt;=9999.99), "On-Target", IF(AND(U93&gt;9999.99, W93&gt;19.99%), "Over", "Check")))</f>
        <v>On-Target</v>
      </c>
      <c r="AQ93" s="103" t="s">
        <v>108</v>
      </c>
      <c r="AR93" s="117" t="s">
        <v>357</v>
      </c>
      <c r="AS93" s="91"/>
    </row>
    <row r="94" spans="1:45" s="92" customFormat="1" ht="26.25" customHeight="1">
      <c r="A94" s="9">
        <v>90</v>
      </c>
      <c r="B94" s="203" t="s">
        <v>88</v>
      </c>
      <c r="C94" s="56" t="s">
        <v>306</v>
      </c>
      <c r="D94" s="97" t="s">
        <v>313</v>
      </c>
      <c r="E94" s="56" t="s">
        <v>314</v>
      </c>
      <c r="F94" s="97" t="s">
        <v>353</v>
      </c>
      <c r="G94" s="56" t="s">
        <v>354</v>
      </c>
      <c r="H94" s="56" t="s">
        <v>322</v>
      </c>
      <c r="I94" s="98" t="s">
        <v>330</v>
      </c>
      <c r="J94" s="98" t="s">
        <v>217</v>
      </c>
      <c r="K94" s="96" t="s">
        <v>96</v>
      </c>
      <c r="L94" s="96" t="s">
        <v>97</v>
      </c>
      <c r="M94" s="96" t="s">
        <v>98</v>
      </c>
      <c r="N94" s="116">
        <v>6254.13</v>
      </c>
      <c r="O94" s="83">
        <v>6053</v>
      </c>
      <c r="P94" s="83">
        <f t="shared" si="30"/>
        <v>12307.130000000001</v>
      </c>
      <c r="Q94" s="99">
        <v>4724.7819900000004</v>
      </c>
      <c r="R94" s="99">
        <v>9307.0639499999997</v>
      </c>
      <c r="S94" s="83">
        <f t="shared" si="31"/>
        <v>14031.845939999999</v>
      </c>
      <c r="T94" s="83">
        <f t="shared" ref="T94" si="41">R94-O94</f>
        <v>3254.0639499999997</v>
      </c>
      <c r="U94" s="83">
        <f t="shared" si="32"/>
        <v>1724.7159399999982</v>
      </c>
      <c r="V94" s="31">
        <f t="shared" si="34"/>
        <v>0.53759523376837925</v>
      </c>
      <c r="W94" s="31">
        <f t="shared" si="35"/>
        <v>0.14013957275172995</v>
      </c>
      <c r="X94" s="109" t="s">
        <v>100</v>
      </c>
      <c r="Y94" s="109" t="s">
        <v>100</v>
      </c>
      <c r="Z94" s="114" t="s">
        <v>100</v>
      </c>
      <c r="AA94" s="101">
        <v>40</v>
      </c>
      <c r="AB94" s="101">
        <v>40</v>
      </c>
      <c r="AC94" s="101">
        <f t="shared" si="36"/>
        <v>80</v>
      </c>
      <c r="AD94" s="101">
        <v>6</v>
      </c>
      <c r="AE94" s="101">
        <v>23</v>
      </c>
      <c r="AF94" s="101">
        <f t="shared" si="33"/>
        <v>29</v>
      </c>
      <c r="AG94" s="101">
        <f t="shared" si="38"/>
        <v>-17</v>
      </c>
      <c r="AH94" s="101">
        <f t="shared" si="38"/>
        <v>-51</v>
      </c>
      <c r="AI94" s="102">
        <f t="shared" si="39"/>
        <v>-0.42499999999999999</v>
      </c>
      <c r="AJ94" s="102">
        <f t="shared" si="39"/>
        <v>-0.63749999999999996</v>
      </c>
      <c r="AK94" s="55" t="s">
        <v>100</v>
      </c>
      <c r="AL94" s="55" t="s">
        <v>100</v>
      </c>
      <c r="AM94" s="56" t="s">
        <v>100</v>
      </c>
      <c r="AN94" s="55" t="s">
        <v>100</v>
      </c>
      <c r="AO94" s="55" t="s">
        <v>100</v>
      </c>
      <c r="AP94" s="55" t="s">
        <v>100</v>
      </c>
      <c r="AQ94" s="55" t="s">
        <v>100</v>
      </c>
      <c r="AR94" s="55" t="s">
        <v>100</v>
      </c>
      <c r="AS94" s="91"/>
    </row>
    <row r="95" spans="1:45" s="92" customFormat="1" ht="63.6" customHeight="1">
      <c r="A95" s="9">
        <v>91</v>
      </c>
      <c r="B95" s="80" t="s">
        <v>88</v>
      </c>
      <c r="C95" s="80" t="s">
        <v>306</v>
      </c>
      <c r="D95" s="81" t="s">
        <v>313</v>
      </c>
      <c r="E95" s="80" t="s">
        <v>314</v>
      </c>
      <c r="F95" s="81" t="s">
        <v>358</v>
      </c>
      <c r="G95" s="80" t="s">
        <v>359</v>
      </c>
      <c r="H95" s="80" t="s">
        <v>317</v>
      </c>
      <c r="I95" s="80" t="s">
        <v>317</v>
      </c>
      <c r="J95" s="82" t="s">
        <v>217</v>
      </c>
      <c r="K95" s="79" t="s">
        <v>96</v>
      </c>
      <c r="L95" s="79" t="s">
        <v>97</v>
      </c>
      <c r="M95" s="79" t="s">
        <v>98</v>
      </c>
      <c r="N95" s="83">
        <v>326.35291999999998</v>
      </c>
      <c r="O95" s="83">
        <v>315.93559999999997</v>
      </c>
      <c r="P95" s="83">
        <f t="shared" si="30"/>
        <v>642.28851999999995</v>
      </c>
      <c r="Q95" s="83">
        <v>2047.76243</v>
      </c>
      <c r="R95" s="83">
        <v>9459.0169100000003</v>
      </c>
      <c r="S95" s="83">
        <f t="shared" si="31"/>
        <v>11506.779340000001</v>
      </c>
      <c r="T95" s="83">
        <f t="shared" si="32"/>
        <v>9143.0813099999996</v>
      </c>
      <c r="U95" s="83">
        <f t="shared" si="32"/>
        <v>10864.490820000001</v>
      </c>
      <c r="V95" s="31">
        <f t="shared" si="34"/>
        <v>28.939699451407186</v>
      </c>
      <c r="W95" s="31">
        <f t="shared" si="35"/>
        <v>16.915281032891578</v>
      </c>
      <c r="X95" s="84" t="str">
        <f>IF(OR(T95&gt;4999.99, T95&lt;-4999.99), "Y", "N")</f>
        <v>Y</v>
      </c>
      <c r="Y95" s="84" t="str">
        <f>IF(AND(V95&gt;=-20%, V95&lt;=20%, T95&gt;=-5000, T95&lt;=5000), "N", "Y")</f>
        <v>Y</v>
      </c>
      <c r="Z95" s="35" t="s">
        <v>360</v>
      </c>
      <c r="AA95" s="85">
        <v>5</v>
      </c>
      <c r="AB95" s="85">
        <v>5</v>
      </c>
      <c r="AC95" s="85">
        <f t="shared" si="36"/>
        <v>10</v>
      </c>
      <c r="AD95" s="85">
        <v>1</v>
      </c>
      <c r="AE95" s="85">
        <v>23</v>
      </c>
      <c r="AF95" s="85">
        <f t="shared" si="33"/>
        <v>24</v>
      </c>
      <c r="AG95" s="85">
        <f t="shared" si="38"/>
        <v>18</v>
      </c>
      <c r="AH95" s="85">
        <f t="shared" si="38"/>
        <v>14</v>
      </c>
      <c r="AI95" s="86">
        <f t="shared" si="39"/>
        <v>3.6</v>
      </c>
      <c r="AJ95" s="86">
        <f t="shared" si="39"/>
        <v>1.4</v>
      </c>
      <c r="AK95" s="32" t="str">
        <f>IF(AI95="N/A","NO",IF(ABS(AI95)&gt;0.1999,"YES","NO"))</f>
        <v>YES</v>
      </c>
      <c r="AL95" s="87" t="s">
        <v>361</v>
      </c>
      <c r="AM95" s="87" t="s">
        <v>362</v>
      </c>
      <c r="AN95" s="115" t="s">
        <v>125</v>
      </c>
      <c r="AO95" s="90" t="s">
        <v>101</v>
      </c>
      <c r="AP95" s="90" t="str">
        <f>IF(AND(U95&lt;-9999.99, W95&lt;-19.99%), "Under", IF(AND(U95&gt;=-9999.99, U95&lt;=9999.99), "On-Target", IF(AND(U95&gt;9999.99, W95&gt;19.99%), "Over", "Check")))</f>
        <v>Over</v>
      </c>
      <c r="AQ95" s="90" t="s">
        <v>108</v>
      </c>
      <c r="AR95" s="90" t="s">
        <v>363</v>
      </c>
      <c r="AS95" s="91"/>
    </row>
    <row r="96" spans="1:45" s="92" customFormat="1" ht="26.1" customHeight="1">
      <c r="A96" s="9">
        <v>92</v>
      </c>
      <c r="B96" s="80" t="s">
        <v>88</v>
      </c>
      <c r="C96" s="35" t="s">
        <v>306</v>
      </c>
      <c r="D96" s="81" t="s">
        <v>313</v>
      </c>
      <c r="E96" s="80" t="s">
        <v>314</v>
      </c>
      <c r="F96" s="81" t="s">
        <v>358</v>
      </c>
      <c r="G96" s="80" t="s">
        <v>359</v>
      </c>
      <c r="H96" s="80" t="s">
        <v>322</v>
      </c>
      <c r="I96" s="82" t="s">
        <v>364</v>
      </c>
      <c r="J96" s="82" t="s">
        <v>217</v>
      </c>
      <c r="K96" s="79" t="s">
        <v>96</v>
      </c>
      <c r="L96" s="79" t="s">
        <v>97</v>
      </c>
      <c r="M96" s="79" t="s">
        <v>98</v>
      </c>
      <c r="N96" s="83">
        <v>326.35291999999998</v>
      </c>
      <c r="O96" s="83">
        <v>315.93559999999997</v>
      </c>
      <c r="P96" s="83">
        <f t="shared" si="30"/>
        <v>642.28851999999995</v>
      </c>
      <c r="Q96" s="83">
        <v>2047.76243</v>
      </c>
      <c r="R96" s="83">
        <v>9459.0169100000003</v>
      </c>
      <c r="S96" s="83">
        <f t="shared" si="31"/>
        <v>11506.779340000001</v>
      </c>
      <c r="T96" s="83">
        <f t="shared" si="32"/>
        <v>9143.0813099999996</v>
      </c>
      <c r="U96" s="83">
        <f t="shared" si="32"/>
        <v>10864.490820000001</v>
      </c>
      <c r="V96" s="31">
        <f t="shared" si="34"/>
        <v>28.939699451407186</v>
      </c>
      <c r="W96" s="31">
        <f t="shared" si="35"/>
        <v>16.915281032891578</v>
      </c>
      <c r="X96" s="94" t="s">
        <v>100</v>
      </c>
      <c r="Y96" s="94" t="s">
        <v>100</v>
      </c>
      <c r="Z96" s="35" t="s">
        <v>100</v>
      </c>
      <c r="AA96" s="85">
        <v>5</v>
      </c>
      <c r="AB96" s="85">
        <v>5</v>
      </c>
      <c r="AC96" s="85">
        <f t="shared" si="36"/>
        <v>10</v>
      </c>
      <c r="AD96" s="85">
        <v>1</v>
      </c>
      <c r="AE96" s="85">
        <v>23</v>
      </c>
      <c r="AF96" s="85">
        <f t="shared" si="33"/>
        <v>24</v>
      </c>
      <c r="AG96" s="85">
        <f t="shared" si="38"/>
        <v>18</v>
      </c>
      <c r="AH96" s="85">
        <f t="shared" si="38"/>
        <v>14</v>
      </c>
      <c r="AI96" s="86">
        <f t="shared" si="39"/>
        <v>3.6</v>
      </c>
      <c r="AJ96" s="86">
        <f t="shared" si="39"/>
        <v>1.4</v>
      </c>
      <c r="AK96" s="32" t="s">
        <v>100</v>
      </c>
      <c r="AL96" s="32" t="s">
        <v>100</v>
      </c>
      <c r="AM96" s="32" t="s">
        <v>100</v>
      </c>
      <c r="AN96" s="32" t="s">
        <v>100</v>
      </c>
      <c r="AO96" s="32" t="s">
        <v>100</v>
      </c>
      <c r="AP96" s="32" t="s">
        <v>100</v>
      </c>
      <c r="AQ96" s="32" t="s">
        <v>100</v>
      </c>
      <c r="AR96" s="32" t="s">
        <v>100</v>
      </c>
      <c r="AS96" s="91"/>
    </row>
    <row r="97" spans="1:45" s="92" customFormat="1" ht="42" customHeight="1">
      <c r="A97" s="9">
        <v>93</v>
      </c>
      <c r="B97" s="203" t="s">
        <v>88</v>
      </c>
      <c r="C97" s="56" t="s">
        <v>306</v>
      </c>
      <c r="D97" s="97" t="s">
        <v>365</v>
      </c>
      <c r="E97" s="56" t="s">
        <v>366</v>
      </c>
      <c r="F97" s="97" t="s">
        <v>367</v>
      </c>
      <c r="G97" s="56" t="s">
        <v>368</v>
      </c>
      <c r="H97" s="56" t="s">
        <v>317</v>
      </c>
      <c r="I97" s="56" t="s">
        <v>317</v>
      </c>
      <c r="J97" s="98" t="s">
        <v>369</v>
      </c>
      <c r="K97" s="96" t="s">
        <v>96</v>
      </c>
      <c r="L97" s="96" t="s">
        <v>97</v>
      </c>
      <c r="M97" s="96" t="s">
        <v>98</v>
      </c>
      <c r="N97" s="116">
        <v>19867.0445</v>
      </c>
      <c r="O97" s="83">
        <v>47373.4</v>
      </c>
      <c r="P97" s="83">
        <f t="shared" si="30"/>
        <v>67240.444499999998</v>
      </c>
      <c r="Q97" s="99">
        <v>23992.260610000001</v>
      </c>
      <c r="R97" s="99">
        <v>39437.170640000004</v>
      </c>
      <c r="S97" s="83">
        <f t="shared" si="31"/>
        <v>63429.431250000009</v>
      </c>
      <c r="T97" s="83">
        <f t="shared" si="32"/>
        <v>-7936.2293599999975</v>
      </c>
      <c r="U97" s="83">
        <f t="shared" si="32"/>
        <v>-3811.0132499999891</v>
      </c>
      <c r="V97" s="31">
        <f t="shared" si="34"/>
        <v>-0.16752501108216841</v>
      </c>
      <c r="W97" s="31">
        <f t="shared" si="35"/>
        <v>-5.6677395254280172E-2</v>
      </c>
      <c r="X97" s="100" t="str">
        <f>IF(OR(T97&gt;4999.99, T97&lt;-4999.99), "Y", "N")</f>
        <v>Y</v>
      </c>
      <c r="Y97" s="100" t="str">
        <f>IF(AND(V97&gt;=-20%, V97&lt;=20%, T97&gt;=-5000, T97&lt;=5000), "N", "Y")</f>
        <v>Y</v>
      </c>
      <c r="Z97" s="56" t="s">
        <v>370</v>
      </c>
      <c r="AA97" s="101">
        <v>3</v>
      </c>
      <c r="AB97" s="101">
        <v>4</v>
      </c>
      <c r="AC97" s="101">
        <f t="shared" si="36"/>
        <v>7</v>
      </c>
      <c r="AD97" s="101">
        <v>1</v>
      </c>
      <c r="AE97" s="101">
        <v>3</v>
      </c>
      <c r="AF97" s="101">
        <f t="shared" si="33"/>
        <v>4</v>
      </c>
      <c r="AG97" s="101">
        <f t="shared" si="38"/>
        <v>-1</v>
      </c>
      <c r="AH97" s="101">
        <f t="shared" si="38"/>
        <v>-3</v>
      </c>
      <c r="AI97" s="102">
        <f t="shared" si="39"/>
        <v>-0.25</v>
      </c>
      <c r="AJ97" s="102">
        <f t="shared" si="39"/>
        <v>-0.42857142857142855</v>
      </c>
      <c r="AK97" s="55" t="str">
        <f>IF(AI97="N/A","NO",IF(ABS(AI97)&gt;0.1999,"YES","NO"))</f>
        <v>YES</v>
      </c>
      <c r="AL97" s="117" t="s">
        <v>371</v>
      </c>
      <c r="AM97" s="104" t="s">
        <v>372</v>
      </c>
      <c r="AN97" s="105" t="s">
        <v>114</v>
      </c>
      <c r="AO97" s="103" t="s">
        <v>101</v>
      </c>
      <c r="AP97" s="103" t="str">
        <f>IF(AND(U97&lt;-9999.99, W97&lt;-19.99%), "Under", IF(AND(U97&gt;=-9999.99, U97&lt;=9999.99), "On-Target", IF(AND(U97&gt;9999.99, W97&gt;19.99%), "Over", "Check")))</f>
        <v>On-Target</v>
      </c>
      <c r="AQ97" s="103" t="s">
        <v>108</v>
      </c>
      <c r="AR97" s="117" t="s">
        <v>373</v>
      </c>
      <c r="AS97" s="91"/>
    </row>
    <row r="98" spans="1:45" s="92" customFormat="1" ht="26.25" customHeight="1">
      <c r="A98" s="9">
        <v>94</v>
      </c>
      <c r="B98" s="203" t="s">
        <v>88</v>
      </c>
      <c r="C98" s="56" t="s">
        <v>306</v>
      </c>
      <c r="D98" s="97" t="s">
        <v>365</v>
      </c>
      <c r="E98" s="56" t="s">
        <v>366</v>
      </c>
      <c r="F98" s="97" t="s">
        <v>367</v>
      </c>
      <c r="G98" s="56" t="s">
        <v>368</v>
      </c>
      <c r="H98" s="56" t="s">
        <v>343</v>
      </c>
      <c r="I98" s="98" t="s">
        <v>374</v>
      </c>
      <c r="J98" s="98" t="s">
        <v>369</v>
      </c>
      <c r="K98" s="96" t="s">
        <v>96</v>
      </c>
      <c r="L98" s="96" t="s">
        <v>97</v>
      </c>
      <c r="M98" s="96" t="s">
        <v>98</v>
      </c>
      <c r="N98" s="116">
        <v>19867.0445</v>
      </c>
      <c r="O98" s="83">
        <v>47373.4</v>
      </c>
      <c r="P98" s="83">
        <f t="shared" si="30"/>
        <v>67240.444499999998</v>
      </c>
      <c r="Q98" s="99">
        <v>23992.260610000001</v>
      </c>
      <c r="R98" s="99">
        <v>39437.170640000004</v>
      </c>
      <c r="S98" s="83">
        <f t="shared" si="31"/>
        <v>63429.431250000009</v>
      </c>
      <c r="T98" s="83">
        <f t="shared" si="32"/>
        <v>-7936.2293599999975</v>
      </c>
      <c r="U98" s="83">
        <f t="shared" si="32"/>
        <v>-3811.0132499999891</v>
      </c>
      <c r="V98" s="31">
        <f t="shared" si="34"/>
        <v>-0.16752501108216841</v>
      </c>
      <c r="W98" s="31">
        <f t="shared" si="35"/>
        <v>-5.6677395254280172E-2</v>
      </c>
      <c r="X98" s="109" t="s">
        <v>100</v>
      </c>
      <c r="Y98" s="109" t="s">
        <v>100</v>
      </c>
      <c r="Z98" s="114" t="s">
        <v>100</v>
      </c>
      <c r="AA98" s="101">
        <v>3</v>
      </c>
      <c r="AB98" s="101">
        <v>4</v>
      </c>
      <c r="AC98" s="101">
        <f t="shared" si="36"/>
        <v>7</v>
      </c>
      <c r="AD98" s="101">
        <v>1</v>
      </c>
      <c r="AE98" s="101">
        <v>3</v>
      </c>
      <c r="AF98" s="101">
        <f t="shared" si="33"/>
        <v>4</v>
      </c>
      <c r="AG98" s="101">
        <f t="shared" si="38"/>
        <v>-1</v>
      </c>
      <c r="AH98" s="101">
        <f t="shared" si="38"/>
        <v>-3</v>
      </c>
      <c r="AI98" s="102">
        <f t="shared" si="39"/>
        <v>-0.25</v>
      </c>
      <c r="AJ98" s="102">
        <f t="shared" si="39"/>
        <v>-0.42857142857142855</v>
      </c>
      <c r="AK98" s="109" t="s">
        <v>100</v>
      </c>
      <c r="AL98" s="109" t="s">
        <v>100</v>
      </c>
      <c r="AM98" s="109" t="s">
        <v>100</v>
      </c>
      <c r="AN98" s="109" t="s">
        <v>100</v>
      </c>
      <c r="AO98" s="109" t="s">
        <v>100</v>
      </c>
      <c r="AP98" s="109" t="s">
        <v>100</v>
      </c>
      <c r="AQ98" s="109" t="s">
        <v>100</v>
      </c>
      <c r="AR98" s="109" t="s">
        <v>100</v>
      </c>
      <c r="AS98" s="91"/>
    </row>
    <row r="99" spans="1:45" s="92" customFormat="1" ht="43.5" customHeight="1">
      <c r="A99" s="9">
        <v>95</v>
      </c>
      <c r="B99" s="80" t="s">
        <v>88</v>
      </c>
      <c r="C99" s="80" t="s">
        <v>306</v>
      </c>
      <c r="D99" s="81" t="s">
        <v>365</v>
      </c>
      <c r="E99" s="80" t="s">
        <v>366</v>
      </c>
      <c r="F99" s="81" t="s">
        <v>375</v>
      </c>
      <c r="G99" s="80" t="s">
        <v>376</v>
      </c>
      <c r="H99" s="80" t="s">
        <v>317</v>
      </c>
      <c r="I99" s="80" t="s">
        <v>317</v>
      </c>
      <c r="J99" s="82" t="s">
        <v>369</v>
      </c>
      <c r="K99" s="79" t="s">
        <v>96</v>
      </c>
      <c r="L99" s="79" t="s">
        <v>377</v>
      </c>
      <c r="M99" s="79" t="s">
        <v>98</v>
      </c>
      <c r="N99" s="83">
        <v>66326.158840000004</v>
      </c>
      <c r="O99" s="83">
        <v>58802.592850000001</v>
      </c>
      <c r="P99" s="83">
        <f t="shared" si="30"/>
        <v>125128.75169</v>
      </c>
      <c r="Q99" s="83">
        <v>89198.912030000007</v>
      </c>
      <c r="R99" s="83">
        <v>86161.280370000008</v>
      </c>
      <c r="S99" s="83">
        <f t="shared" si="31"/>
        <v>175360.1924</v>
      </c>
      <c r="T99" s="83">
        <f t="shared" si="32"/>
        <v>27358.687520000007</v>
      </c>
      <c r="U99" s="83">
        <f t="shared" si="32"/>
        <v>50231.440709999995</v>
      </c>
      <c r="V99" s="31">
        <f t="shared" si="34"/>
        <v>0.46526328506958015</v>
      </c>
      <c r="W99" s="31">
        <f t="shared" si="35"/>
        <v>0.40143803907231318</v>
      </c>
      <c r="X99" s="84" t="str">
        <f>IF(OR(T99&gt;4999.99, T99&lt;-4999.99), "Y", "N")</f>
        <v>Y</v>
      </c>
      <c r="Y99" s="84" t="str">
        <f>IF(AND(V99&gt;=-20%, V99&lt;=20%, T99&gt;=-5000, T99&lt;=5000), "N", "Y")</f>
        <v>Y</v>
      </c>
      <c r="Z99" s="35" t="s">
        <v>327</v>
      </c>
      <c r="AA99" s="85">
        <v>19.43</v>
      </c>
      <c r="AB99" s="85">
        <v>17.170000000000002</v>
      </c>
      <c r="AC99" s="85">
        <f t="shared" si="36"/>
        <v>36.6</v>
      </c>
      <c r="AD99" s="85">
        <v>25</v>
      </c>
      <c r="AE99" s="85">
        <v>21</v>
      </c>
      <c r="AF99" s="85">
        <f t="shared" si="33"/>
        <v>46</v>
      </c>
      <c r="AG99" s="85">
        <f t="shared" si="38"/>
        <v>3.8299999999999983</v>
      </c>
      <c r="AH99" s="85">
        <f t="shared" si="38"/>
        <v>9.3999999999999986</v>
      </c>
      <c r="AI99" s="86">
        <f t="shared" si="39"/>
        <v>0.22306348281887001</v>
      </c>
      <c r="AJ99" s="86">
        <f t="shared" si="39"/>
        <v>0.25683060109289613</v>
      </c>
      <c r="AK99" s="32" t="str">
        <f>IF(AI99="N/A","NO",IF(ABS(AI99)&gt;0.1999,"YES","NO"))</f>
        <v>YES</v>
      </c>
      <c r="AL99" s="118" t="s">
        <v>378</v>
      </c>
      <c r="AM99" s="119" t="s">
        <v>379</v>
      </c>
      <c r="AN99" s="115" t="s">
        <v>125</v>
      </c>
      <c r="AO99" s="90" t="s">
        <v>101</v>
      </c>
      <c r="AP99" s="90" t="str">
        <f>IF(AND(U99&lt;-9999.99, W99&lt;-19.99%), "Under", IF(AND(U99&gt;=-9999.99, U99&lt;=9999.99), "On-Target", IF(AND(U99&gt;9999.99, W99&gt;19.99%), "Over", "Check")))</f>
        <v>Over</v>
      </c>
      <c r="AQ99" s="120" t="s">
        <v>108</v>
      </c>
      <c r="AR99" s="121" t="s">
        <v>373</v>
      </c>
      <c r="AS99" s="91"/>
    </row>
    <row r="100" spans="1:45" s="92" customFormat="1" ht="26.1" customHeight="1">
      <c r="A100" s="9">
        <v>96</v>
      </c>
      <c r="B100" s="80" t="s">
        <v>88</v>
      </c>
      <c r="C100" s="35" t="s">
        <v>306</v>
      </c>
      <c r="D100" s="81" t="s">
        <v>365</v>
      </c>
      <c r="E100" s="80" t="s">
        <v>366</v>
      </c>
      <c r="F100" s="81" t="s">
        <v>375</v>
      </c>
      <c r="G100" s="80" t="s">
        <v>376</v>
      </c>
      <c r="H100" s="80" t="s">
        <v>343</v>
      </c>
      <c r="I100" s="82" t="s">
        <v>380</v>
      </c>
      <c r="J100" s="82" t="s">
        <v>369</v>
      </c>
      <c r="K100" s="79" t="s">
        <v>96</v>
      </c>
      <c r="L100" s="79" t="s">
        <v>377</v>
      </c>
      <c r="M100" s="79" t="s">
        <v>98</v>
      </c>
      <c r="N100" s="83">
        <v>66326.158840000004</v>
      </c>
      <c r="O100" s="83">
        <v>58802.592850000001</v>
      </c>
      <c r="P100" s="83">
        <f t="shared" si="30"/>
        <v>125128.75169</v>
      </c>
      <c r="Q100" s="83">
        <v>89198.912030000007</v>
      </c>
      <c r="R100" s="83">
        <v>86161.280370000008</v>
      </c>
      <c r="S100" s="83">
        <f t="shared" si="31"/>
        <v>175360.1924</v>
      </c>
      <c r="T100" s="83">
        <f t="shared" si="32"/>
        <v>27358.687520000007</v>
      </c>
      <c r="U100" s="83">
        <f t="shared" si="32"/>
        <v>50231.440709999995</v>
      </c>
      <c r="V100" s="31">
        <f t="shared" si="34"/>
        <v>0.46526328506958015</v>
      </c>
      <c r="W100" s="31">
        <f t="shared" si="35"/>
        <v>0.40143803907231318</v>
      </c>
      <c r="X100" s="94" t="s">
        <v>100</v>
      </c>
      <c r="Y100" s="94" t="s">
        <v>100</v>
      </c>
      <c r="Z100" s="35" t="s">
        <v>100</v>
      </c>
      <c r="AA100" s="85">
        <v>19.43</v>
      </c>
      <c r="AB100" s="85">
        <v>17.170000000000002</v>
      </c>
      <c r="AC100" s="85">
        <f t="shared" si="36"/>
        <v>36.6</v>
      </c>
      <c r="AD100" s="85">
        <v>25</v>
      </c>
      <c r="AE100" s="85">
        <v>21</v>
      </c>
      <c r="AF100" s="85">
        <f t="shared" si="33"/>
        <v>46</v>
      </c>
      <c r="AG100" s="85">
        <f t="shared" si="38"/>
        <v>3.8299999999999983</v>
      </c>
      <c r="AH100" s="85">
        <f t="shared" si="38"/>
        <v>9.3999999999999986</v>
      </c>
      <c r="AI100" s="86">
        <f t="shared" si="39"/>
        <v>0.22306348281887001</v>
      </c>
      <c r="AJ100" s="86">
        <f t="shared" si="39"/>
        <v>0.25683060109289613</v>
      </c>
      <c r="AK100" s="32" t="s">
        <v>100</v>
      </c>
      <c r="AL100" s="32" t="s">
        <v>100</v>
      </c>
      <c r="AM100" s="32" t="s">
        <v>100</v>
      </c>
      <c r="AN100" s="32" t="s">
        <v>100</v>
      </c>
      <c r="AO100" s="32" t="s">
        <v>100</v>
      </c>
      <c r="AP100" s="32" t="s">
        <v>100</v>
      </c>
      <c r="AQ100" s="32" t="s">
        <v>100</v>
      </c>
      <c r="AR100" s="32" t="s">
        <v>100</v>
      </c>
      <c r="AS100" s="91"/>
    </row>
    <row r="101" spans="1:45" s="92" customFormat="1" ht="38.450000000000003" customHeight="1">
      <c r="A101" s="9">
        <v>97</v>
      </c>
      <c r="B101" s="80" t="s">
        <v>88</v>
      </c>
      <c r="C101" s="80" t="s">
        <v>306</v>
      </c>
      <c r="D101" s="81" t="s">
        <v>365</v>
      </c>
      <c r="E101" s="80" t="s">
        <v>366</v>
      </c>
      <c r="F101" s="79" t="s">
        <v>381</v>
      </c>
      <c r="G101" s="80" t="s">
        <v>382</v>
      </c>
      <c r="H101" s="80" t="s">
        <v>317</v>
      </c>
      <c r="I101" s="80" t="s">
        <v>317</v>
      </c>
      <c r="J101" s="82" t="s">
        <v>369</v>
      </c>
      <c r="K101" s="79" t="s">
        <v>96</v>
      </c>
      <c r="L101" s="79" t="s">
        <v>377</v>
      </c>
      <c r="M101" s="79" t="s">
        <v>98</v>
      </c>
      <c r="N101" s="83">
        <v>0</v>
      </c>
      <c r="O101" s="83">
        <v>0</v>
      </c>
      <c r="P101" s="83">
        <f t="shared" si="30"/>
        <v>0</v>
      </c>
      <c r="Q101" s="83">
        <v>2290.3425699999998</v>
      </c>
      <c r="R101" s="83">
        <v>5188.0487599999997</v>
      </c>
      <c r="S101" s="83">
        <f t="shared" si="31"/>
        <v>7478.3913299999995</v>
      </c>
      <c r="T101" s="83">
        <f t="shared" si="32"/>
        <v>5188.0487599999997</v>
      </c>
      <c r="U101" s="83">
        <f t="shared" si="32"/>
        <v>7478.3913299999995</v>
      </c>
      <c r="V101" s="31" t="str">
        <f>IF(AND(O101=0, R101=0), "0%", IF(AND(O101=0, R101&gt;0), "100%", ""))</f>
        <v>100%</v>
      </c>
      <c r="W101" s="31" t="str">
        <f>IFERROR("100%",U101/P101)</f>
        <v>100%</v>
      </c>
      <c r="X101" s="84" t="str">
        <f>IF(OR(T101&gt;9999.99, T101&lt;-9999.99), "Y", "N")</f>
        <v>N</v>
      </c>
      <c r="Y101" s="84" t="str">
        <f>IF(AND(T101&gt;=-9999.99, T101&lt;=9999.99, V101&gt;=-20%, V101&lt;=20%), "Y", "N")</f>
        <v>N</v>
      </c>
      <c r="Z101" s="35" t="s">
        <v>383</v>
      </c>
      <c r="AA101" s="85" t="s">
        <v>100</v>
      </c>
      <c r="AB101" s="85" t="s">
        <v>100</v>
      </c>
      <c r="AC101" s="85" t="s">
        <v>100</v>
      </c>
      <c r="AD101" s="85" t="s">
        <v>100</v>
      </c>
      <c r="AE101" s="85" t="s">
        <v>100</v>
      </c>
      <c r="AF101" s="85" t="str">
        <f t="shared" si="33"/>
        <v>N/A</v>
      </c>
      <c r="AG101" s="85" t="str">
        <f t="shared" si="38"/>
        <v>N/A</v>
      </c>
      <c r="AH101" s="85" t="str">
        <f t="shared" si="38"/>
        <v>N/A</v>
      </c>
      <c r="AI101" s="86" t="str">
        <f t="shared" si="39"/>
        <v>N/A</v>
      </c>
      <c r="AJ101" s="86" t="str">
        <f t="shared" si="39"/>
        <v>N/A</v>
      </c>
      <c r="AK101" s="32" t="str">
        <f>IF(AI101="N/A","NO",IF(ABS(AI101)&gt;0.1999,"YES","NO"))</f>
        <v>NO</v>
      </c>
      <c r="AL101" s="87" t="s">
        <v>100</v>
      </c>
      <c r="AM101" s="87" t="s">
        <v>100</v>
      </c>
      <c r="AN101" s="115" t="s">
        <v>101</v>
      </c>
      <c r="AO101" s="90" t="s">
        <v>101</v>
      </c>
      <c r="AP101" s="90" t="str">
        <f>IF(AND(U101&lt;-9999.99, W101&lt;-19.99%), "Under", IF(AND(U101&gt;=-9999.99, U101&lt;=9999.99), "On-Target", IF(AND(U101&gt;9999.99, W101&gt;19.99%), "Over", "Check")))</f>
        <v>On-Target</v>
      </c>
      <c r="AQ101" s="120" t="s">
        <v>108</v>
      </c>
      <c r="AR101" s="90" t="s">
        <v>100</v>
      </c>
      <c r="AS101" s="91"/>
    </row>
    <row r="102" spans="1:45" s="92" customFormat="1" ht="26.1" customHeight="1">
      <c r="A102" s="9">
        <v>98</v>
      </c>
      <c r="B102" s="80" t="s">
        <v>88</v>
      </c>
      <c r="C102" s="35" t="s">
        <v>306</v>
      </c>
      <c r="D102" s="81" t="s">
        <v>365</v>
      </c>
      <c r="E102" s="80" t="s">
        <v>366</v>
      </c>
      <c r="F102" s="79" t="s">
        <v>381</v>
      </c>
      <c r="G102" s="80" t="s">
        <v>382</v>
      </c>
      <c r="H102" s="80" t="s">
        <v>343</v>
      </c>
      <c r="I102" s="82" t="s">
        <v>384</v>
      </c>
      <c r="J102" s="82" t="s">
        <v>369</v>
      </c>
      <c r="K102" s="79" t="s">
        <v>96</v>
      </c>
      <c r="L102" s="79" t="s">
        <v>377</v>
      </c>
      <c r="M102" s="79" t="s">
        <v>98</v>
      </c>
      <c r="N102" s="83">
        <v>0</v>
      </c>
      <c r="O102" s="83">
        <v>0</v>
      </c>
      <c r="P102" s="83">
        <f t="shared" si="30"/>
        <v>0</v>
      </c>
      <c r="Q102" s="83">
        <v>2290.3425699999998</v>
      </c>
      <c r="R102" s="83">
        <v>5188.0487599999997</v>
      </c>
      <c r="S102" s="83">
        <f t="shared" si="31"/>
        <v>7478.3913299999995</v>
      </c>
      <c r="T102" s="83">
        <f t="shared" si="32"/>
        <v>5188.0487599999997</v>
      </c>
      <c r="U102" s="83">
        <f t="shared" si="32"/>
        <v>7478.3913299999995</v>
      </c>
      <c r="V102" s="31" t="str">
        <f>IF(AND(O102=0, R102=0), "0%", IF(AND(O102=0, R102&gt;0), "100%", ""))</f>
        <v>100%</v>
      </c>
      <c r="W102" s="31" t="str">
        <f>IFERROR("100%",U102/P102)</f>
        <v>100%</v>
      </c>
      <c r="X102" s="94" t="s">
        <v>100</v>
      </c>
      <c r="Y102" s="94" t="s">
        <v>100</v>
      </c>
      <c r="Z102" s="94" t="s">
        <v>100</v>
      </c>
      <c r="AA102" s="85" t="s">
        <v>100</v>
      </c>
      <c r="AB102" s="85" t="s">
        <v>100</v>
      </c>
      <c r="AC102" s="85" t="s">
        <v>100</v>
      </c>
      <c r="AD102" s="85" t="s">
        <v>100</v>
      </c>
      <c r="AE102" s="85" t="s">
        <v>100</v>
      </c>
      <c r="AF102" s="85" t="str">
        <f t="shared" si="33"/>
        <v>N/A</v>
      </c>
      <c r="AG102" s="85" t="str">
        <f t="shared" si="38"/>
        <v>N/A</v>
      </c>
      <c r="AH102" s="85" t="str">
        <f t="shared" si="38"/>
        <v>N/A</v>
      </c>
      <c r="AI102" s="86" t="str">
        <f t="shared" si="39"/>
        <v>N/A</v>
      </c>
      <c r="AJ102" s="86" t="str">
        <f t="shared" si="39"/>
        <v>N/A</v>
      </c>
      <c r="AK102" s="32" t="s">
        <v>100</v>
      </c>
      <c r="AL102" s="32" t="s">
        <v>100</v>
      </c>
      <c r="AM102" s="32" t="s">
        <v>100</v>
      </c>
      <c r="AN102" s="32" t="s">
        <v>100</v>
      </c>
      <c r="AO102" s="32" t="s">
        <v>100</v>
      </c>
      <c r="AP102" s="32" t="s">
        <v>100</v>
      </c>
      <c r="AQ102" s="32" t="s">
        <v>100</v>
      </c>
      <c r="AR102" s="32" t="s">
        <v>100</v>
      </c>
      <c r="AS102" s="91"/>
    </row>
    <row r="103" spans="1:45" s="92" customFormat="1" ht="50.45" customHeight="1">
      <c r="A103" s="9">
        <v>99</v>
      </c>
      <c r="B103" s="80" t="s">
        <v>88</v>
      </c>
      <c r="C103" s="80" t="s">
        <v>306</v>
      </c>
      <c r="D103" s="81" t="s">
        <v>365</v>
      </c>
      <c r="E103" s="80" t="s">
        <v>366</v>
      </c>
      <c r="F103" s="81" t="s">
        <v>385</v>
      </c>
      <c r="G103" s="80" t="s">
        <v>386</v>
      </c>
      <c r="H103" s="80" t="s">
        <v>317</v>
      </c>
      <c r="I103" s="80" t="s">
        <v>317</v>
      </c>
      <c r="J103" s="82" t="s">
        <v>369</v>
      </c>
      <c r="K103" s="79" t="s">
        <v>96</v>
      </c>
      <c r="L103" s="79" t="s">
        <v>377</v>
      </c>
      <c r="M103" s="79" t="s">
        <v>98</v>
      </c>
      <c r="N103" s="83">
        <v>1436.8000300000001</v>
      </c>
      <c r="O103" s="83">
        <v>7782.8029299999998</v>
      </c>
      <c r="P103" s="83">
        <f t="shared" si="30"/>
        <v>9219.6029600000002</v>
      </c>
      <c r="Q103" s="83">
        <v>154.35796999999999</v>
      </c>
      <c r="R103" s="83">
        <v>337.77317999999997</v>
      </c>
      <c r="S103" s="83">
        <f t="shared" si="31"/>
        <v>492.13114999999993</v>
      </c>
      <c r="T103" s="83">
        <f t="shared" si="32"/>
        <v>-7445.0297499999997</v>
      </c>
      <c r="U103" s="83">
        <f t="shared" si="32"/>
        <v>-8727.4718100000009</v>
      </c>
      <c r="V103" s="31">
        <f>(R103-O103)/O103</f>
        <v>-0.95660006002490416</v>
      </c>
      <c r="W103" s="31">
        <f t="shared" ref="W103:W160" si="42">U103/P103</f>
        <v>-0.9466212208773902</v>
      </c>
      <c r="X103" s="84" t="str">
        <f>IF(OR(T103&gt;9999.99, T103&lt;-9999.99), "Y", "N")</f>
        <v>N</v>
      </c>
      <c r="Y103" s="84" t="str">
        <f>IF(AND(T103&gt;=-9999.99, T103&lt;=9999.99, V103&gt;=-20%, V103&lt;=20%), "Y", "N")</f>
        <v>N</v>
      </c>
      <c r="Z103" s="35" t="s">
        <v>387</v>
      </c>
      <c r="AA103" s="85" t="s">
        <v>100</v>
      </c>
      <c r="AB103" s="85" t="s">
        <v>100</v>
      </c>
      <c r="AC103" s="85" t="s">
        <v>100</v>
      </c>
      <c r="AD103" s="85" t="s">
        <v>100</v>
      </c>
      <c r="AE103" s="85" t="s">
        <v>100</v>
      </c>
      <c r="AF103" s="85" t="str">
        <f t="shared" si="33"/>
        <v>N/A</v>
      </c>
      <c r="AG103" s="85" t="str">
        <f t="shared" si="38"/>
        <v>N/A</v>
      </c>
      <c r="AH103" s="85" t="str">
        <f t="shared" si="38"/>
        <v>N/A</v>
      </c>
      <c r="AI103" s="86" t="str">
        <f t="shared" si="39"/>
        <v>N/A</v>
      </c>
      <c r="AJ103" s="86" t="str">
        <f t="shared" si="39"/>
        <v>N/A</v>
      </c>
      <c r="AK103" s="32" t="str">
        <f>IF(AI103="N/A","NO",IF(ABS(AI103)&gt;0.1999,"YES","NO"))</f>
        <v>NO</v>
      </c>
      <c r="AL103" s="87" t="s">
        <v>100</v>
      </c>
      <c r="AM103" s="87" t="s">
        <v>100</v>
      </c>
      <c r="AN103" s="115" t="s">
        <v>101</v>
      </c>
      <c r="AO103" s="90" t="s">
        <v>101</v>
      </c>
      <c r="AP103" s="90" t="str">
        <f>IF(AND(U103&lt;-9999.99, W103&lt;-19.99%), "Under", IF(AND(U103&gt;=-9999.99, U103&lt;=9999.99), "On-Target", IF(AND(U103&gt;9999.99, W103&gt;19.99%), "Over", "Check")))</f>
        <v>On-Target</v>
      </c>
      <c r="AQ103" s="120" t="s">
        <v>108</v>
      </c>
      <c r="AR103" s="90" t="s">
        <v>100</v>
      </c>
      <c r="AS103" s="91"/>
    </row>
    <row r="104" spans="1:45" s="92" customFormat="1" ht="26.1" customHeight="1">
      <c r="A104" s="9">
        <v>100</v>
      </c>
      <c r="B104" s="80" t="s">
        <v>88</v>
      </c>
      <c r="C104" s="35" t="s">
        <v>306</v>
      </c>
      <c r="D104" s="81" t="s">
        <v>365</v>
      </c>
      <c r="E104" s="80" t="s">
        <v>366</v>
      </c>
      <c r="F104" s="81" t="s">
        <v>385</v>
      </c>
      <c r="G104" s="80" t="s">
        <v>386</v>
      </c>
      <c r="H104" s="80" t="s">
        <v>343</v>
      </c>
      <c r="I104" s="82" t="s">
        <v>388</v>
      </c>
      <c r="J104" s="82" t="s">
        <v>369</v>
      </c>
      <c r="K104" s="79" t="s">
        <v>96</v>
      </c>
      <c r="L104" s="79" t="s">
        <v>377</v>
      </c>
      <c r="M104" s="79" t="s">
        <v>98</v>
      </c>
      <c r="N104" s="83">
        <v>1436.8000300000001</v>
      </c>
      <c r="O104" s="83">
        <v>7782.8029299999998</v>
      </c>
      <c r="P104" s="83">
        <f t="shared" si="30"/>
        <v>9219.6029600000002</v>
      </c>
      <c r="Q104" s="83">
        <v>154.35796999999999</v>
      </c>
      <c r="R104" s="83">
        <v>337.77317999999997</v>
      </c>
      <c r="S104" s="83">
        <f t="shared" si="31"/>
        <v>492.13114999999993</v>
      </c>
      <c r="T104" s="83">
        <f t="shared" si="32"/>
        <v>-7445.0297499999997</v>
      </c>
      <c r="U104" s="83">
        <f t="shared" si="32"/>
        <v>-8727.4718100000009</v>
      </c>
      <c r="V104" s="31">
        <f>(R104-O104)/O104</f>
        <v>-0.95660006002490416</v>
      </c>
      <c r="W104" s="31">
        <f t="shared" si="42"/>
        <v>-0.9466212208773902</v>
      </c>
      <c r="X104" s="94" t="s">
        <v>100</v>
      </c>
      <c r="Y104" s="94" t="s">
        <v>100</v>
      </c>
      <c r="Z104" s="94" t="s">
        <v>100</v>
      </c>
      <c r="AA104" s="85" t="s">
        <v>100</v>
      </c>
      <c r="AB104" s="85" t="s">
        <v>100</v>
      </c>
      <c r="AC104" s="85" t="s">
        <v>100</v>
      </c>
      <c r="AD104" s="85" t="s">
        <v>100</v>
      </c>
      <c r="AE104" s="85" t="s">
        <v>100</v>
      </c>
      <c r="AF104" s="85" t="str">
        <f t="shared" si="33"/>
        <v>N/A</v>
      </c>
      <c r="AG104" s="85" t="str">
        <f t="shared" si="38"/>
        <v>N/A</v>
      </c>
      <c r="AH104" s="85" t="str">
        <f t="shared" si="38"/>
        <v>N/A</v>
      </c>
      <c r="AI104" s="86" t="str">
        <f t="shared" si="39"/>
        <v>N/A</v>
      </c>
      <c r="AJ104" s="86" t="str">
        <f t="shared" si="39"/>
        <v>N/A</v>
      </c>
      <c r="AK104" s="32" t="s">
        <v>100</v>
      </c>
      <c r="AL104" s="32" t="s">
        <v>100</v>
      </c>
      <c r="AM104" s="32" t="s">
        <v>100</v>
      </c>
      <c r="AN104" s="32" t="s">
        <v>100</v>
      </c>
      <c r="AO104" s="32" t="s">
        <v>100</v>
      </c>
      <c r="AP104" s="32" t="s">
        <v>100</v>
      </c>
      <c r="AQ104" s="32" t="s">
        <v>100</v>
      </c>
      <c r="AR104" s="32" t="s">
        <v>100</v>
      </c>
      <c r="AS104" s="91"/>
    </row>
    <row r="105" spans="1:45" s="92" customFormat="1" ht="15.6" customHeight="1">
      <c r="A105" s="9">
        <v>101</v>
      </c>
      <c r="B105" s="80" t="s">
        <v>88</v>
      </c>
      <c r="C105" s="80" t="s">
        <v>306</v>
      </c>
      <c r="D105" s="81" t="s">
        <v>389</v>
      </c>
      <c r="E105" s="80" t="s">
        <v>390</v>
      </c>
      <c r="F105" s="81" t="s">
        <v>391</v>
      </c>
      <c r="G105" s="80" t="s">
        <v>392</v>
      </c>
      <c r="H105" s="80" t="s">
        <v>317</v>
      </c>
      <c r="I105" s="80" t="s">
        <v>317</v>
      </c>
      <c r="J105" s="82" t="s">
        <v>393</v>
      </c>
      <c r="K105" s="79" t="s">
        <v>96</v>
      </c>
      <c r="L105" s="79" t="s">
        <v>377</v>
      </c>
      <c r="M105" s="79" t="s">
        <v>98</v>
      </c>
      <c r="N105" s="83">
        <v>3242.5868999999998</v>
      </c>
      <c r="O105" s="83">
        <v>3060.9430000000002</v>
      </c>
      <c r="P105" s="83">
        <f t="shared" si="30"/>
        <v>6303.5298999999995</v>
      </c>
      <c r="Q105" s="83">
        <v>434.15046999999998</v>
      </c>
      <c r="R105" s="83">
        <v>475.45800000000003</v>
      </c>
      <c r="S105" s="83">
        <f t="shared" si="31"/>
        <v>909.60847000000001</v>
      </c>
      <c r="T105" s="83">
        <f t="shared" si="32"/>
        <v>-2585.4850000000001</v>
      </c>
      <c r="U105" s="83">
        <f t="shared" si="32"/>
        <v>-5393.9214299999994</v>
      </c>
      <c r="V105" s="31" t="str">
        <f>IF(AND(O105=0, R105=0), "0%", IF(AND(O105=0, R105&gt;0), "100%", ""))</f>
        <v/>
      </c>
      <c r="W105" s="31">
        <f t="shared" si="42"/>
        <v>-0.85569855550300478</v>
      </c>
      <c r="X105" s="84" t="str">
        <f>IF(OR(T105&gt;9999.99, T105&lt;-9999.99), "Y", "N")</f>
        <v>N</v>
      </c>
      <c r="Y105" s="84" t="str">
        <f>IF(AND(T105&gt;=-9999.99, T105&lt;=9999.99, V105&gt;=-20%, V105&lt;=20%), "Y", "N")</f>
        <v>N</v>
      </c>
      <c r="Z105" s="122" t="s">
        <v>327</v>
      </c>
      <c r="AA105" s="85">
        <v>0</v>
      </c>
      <c r="AB105" s="85">
        <v>0</v>
      </c>
      <c r="AC105" s="85">
        <f>AB105+AA105</f>
        <v>0</v>
      </c>
      <c r="AD105" s="85">
        <v>0</v>
      </c>
      <c r="AE105" s="85" t="s">
        <v>100</v>
      </c>
      <c r="AF105" s="85" t="str">
        <f t="shared" si="33"/>
        <v>N/A</v>
      </c>
      <c r="AG105" s="85" t="str">
        <f t="shared" si="38"/>
        <v>N/A</v>
      </c>
      <c r="AH105" s="85" t="str">
        <f t="shared" si="38"/>
        <v>N/A</v>
      </c>
      <c r="AI105" s="86" t="str">
        <f t="shared" si="39"/>
        <v>N/A</v>
      </c>
      <c r="AJ105" s="86" t="str">
        <f t="shared" si="39"/>
        <v>N/A</v>
      </c>
      <c r="AK105" s="32" t="str">
        <f>IF(AI105="N/A","NO",IF(ABS(AI105)&gt;0.1999,"YES","NO"))</f>
        <v>NO</v>
      </c>
      <c r="AL105" s="87" t="s">
        <v>100</v>
      </c>
      <c r="AM105" s="87" t="s">
        <v>100</v>
      </c>
      <c r="AN105" s="115" t="s">
        <v>101</v>
      </c>
      <c r="AO105" s="90" t="s">
        <v>101</v>
      </c>
      <c r="AP105" s="90" t="str">
        <f>IF(AND(U105&lt;-9999.99, W105&lt;-19.99%), "Under", IF(AND(U105&gt;=-9999.99, U105&lt;=9999.99), "On-Target", IF(AND(U105&gt;9999.99, W105&gt;19.99%), "Over", "Check")))</f>
        <v>On-Target</v>
      </c>
      <c r="AQ105" s="120" t="s">
        <v>108</v>
      </c>
      <c r="AR105" s="90" t="s">
        <v>100</v>
      </c>
      <c r="AS105" s="91"/>
    </row>
    <row r="106" spans="1:45" s="92" customFormat="1" ht="26.1" customHeight="1">
      <c r="A106" s="9">
        <v>102</v>
      </c>
      <c r="B106" s="80" t="s">
        <v>88</v>
      </c>
      <c r="C106" s="35" t="s">
        <v>306</v>
      </c>
      <c r="D106" s="81" t="s">
        <v>389</v>
      </c>
      <c r="E106" s="80" t="s">
        <v>390</v>
      </c>
      <c r="F106" s="81" t="s">
        <v>391</v>
      </c>
      <c r="G106" s="80" t="s">
        <v>392</v>
      </c>
      <c r="H106" s="80" t="s">
        <v>322</v>
      </c>
      <c r="I106" s="82" t="s">
        <v>394</v>
      </c>
      <c r="J106" s="82" t="s">
        <v>393</v>
      </c>
      <c r="K106" s="79" t="s">
        <v>96</v>
      </c>
      <c r="L106" s="79" t="s">
        <v>377</v>
      </c>
      <c r="M106" s="79" t="s">
        <v>98</v>
      </c>
      <c r="N106" s="83">
        <v>3242.5868999999998</v>
      </c>
      <c r="O106" s="83">
        <v>3060.9430000000002</v>
      </c>
      <c r="P106" s="83">
        <f t="shared" si="30"/>
        <v>6303.5298999999995</v>
      </c>
      <c r="Q106" s="83">
        <v>434.15046999999998</v>
      </c>
      <c r="R106" s="83">
        <v>475.45800000000003</v>
      </c>
      <c r="S106" s="83">
        <f t="shared" si="31"/>
        <v>909.60847000000001</v>
      </c>
      <c r="T106" s="83">
        <f t="shared" ref="T106:U137" si="43">R106-O106</f>
        <v>-2585.4850000000001</v>
      </c>
      <c r="U106" s="83">
        <f t="shared" si="43"/>
        <v>-5393.9214299999994</v>
      </c>
      <c r="V106" s="31" t="str">
        <f>IF(AND(O106=0, R106=0), "0%", IF(AND(O106=0, R106&gt;0), "100%", ""))</f>
        <v/>
      </c>
      <c r="W106" s="31">
        <f t="shared" si="42"/>
        <v>-0.85569855550300478</v>
      </c>
      <c r="X106" s="94" t="s">
        <v>100</v>
      </c>
      <c r="Y106" s="94" t="s">
        <v>100</v>
      </c>
      <c r="Z106" s="94" t="s">
        <v>100</v>
      </c>
      <c r="AA106" s="85">
        <v>0</v>
      </c>
      <c r="AB106" s="85">
        <v>0</v>
      </c>
      <c r="AC106" s="85">
        <f>AB106+AA106</f>
        <v>0</v>
      </c>
      <c r="AD106" s="85">
        <v>0</v>
      </c>
      <c r="AE106" s="85" t="s">
        <v>100</v>
      </c>
      <c r="AF106" s="85" t="str">
        <f t="shared" si="33"/>
        <v>N/A</v>
      </c>
      <c r="AG106" s="85" t="str">
        <f t="shared" si="38"/>
        <v>N/A</v>
      </c>
      <c r="AH106" s="85" t="str">
        <f t="shared" si="38"/>
        <v>N/A</v>
      </c>
      <c r="AI106" s="86" t="str">
        <f t="shared" si="39"/>
        <v>N/A</v>
      </c>
      <c r="AJ106" s="86" t="str">
        <f t="shared" si="39"/>
        <v>N/A</v>
      </c>
      <c r="AK106" s="32" t="s">
        <v>100</v>
      </c>
      <c r="AL106" s="32" t="s">
        <v>100</v>
      </c>
      <c r="AM106" s="32" t="s">
        <v>100</v>
      </c>
      <c r="AN106" s="32" t="s">
        <v>100</v>
      </c>
      <c r="AO106" s="32" t="s">
        <v>100</v>
      </c>
      <c r="AP106" s="32" t="s">
        <v>100</v>
      </c>
      <c r="AQ106" s="32" t="s">
        <v>100</v>
      </c>
      <c r="AR106" s="32" t="s">
        <v>100</v>
      </c>
      <c r="AS106" s="91"/>
    </row>
    <row r="107" spans="1:45" s="92" customFormat="1" ht="51.6" customHeight="1">
      <c r="A107" s="9">
        <v>103</v>
      </c>
      <c r="B107" s="80" t="s">
        <v>88</v>
      </c>
      <c r="C107" s="80" t="s">
        <v>306</v>
      </c>
      <c r="D107" s="81" t="s">
        <v>395</v>
      </c>
      <c r="E107" s="80" t="s">
        <v>396</v>
      </c>
      <c r="F107" s="81" t="s">
        <v>397</v>
      </c>
      <c r="G107" s="80" t="s">
        <v>398</v>
      </c>
      <c r="H107" s="80" t="s">
        <v>317</v>
      </c>
      <c r="I107" s="80" t="s">
        <v>317</v>
      </c>
      <c r="J107" s="82" t="s">
        <v>157</v>
      </c>
      <c r="K107" s="79" t="s">
        <v>96</v>
      </c>
      <c r="L107" s="79" t="s">
        <v>97</v>
      </c>
      <c r="M107" s="79" t="s">
        <v>98</v>
      </c>
      <c r="N107" s="83">
        <v>6757.33961</v>
      </c>
      <c r="O107" s="83">
        <v>6540.0377399999998</v>
      </c>
      <c r="P107" s="83">
        <f t="shared" si="30"/>
        <v>13297.377349999999</v>
      </c>
      <c r="Q107" s="83">
        <v>22032.561079999999</v>
      </c>
      <c r="R107" s="83">
        <v>3489.2485200000001</v>
      </c>
      <c r="S107" s="83">
        <f t="shared" si="31"/>
        <v>25521.809600000001</v>
      </c>
      <c r="T107" s="83">
        <f t="shared" si="43"/>
        <v>-3050.7892199999997</v>
      </c>
      <c r="U107" s="83">
        <f t="shared" si="43"/>
        <v>12224.432250000002</v>
      </c>
      <c r="V107" s="31">
        <f t="shared" ref="V107:V150" si="44">(R107-O107)/O107</f>
        <v>-0.46647884022761005</v>
      </c>
      <c r="W107" s="31">
        <f t="shared" si="42"/>
        <v>0.91931152499030211</v>
      </c>
      <c r="X107" s="84" t="str">
        <f>IF(OR(T107&gt;9999.99, T107&lt;-9999.99), "Y", "N")</f>
        <v>N</v>
      </c>
      <c r="Y107" s="84" t="str">
        <f>IF(AND(T107&gt;=-9999.99, T107&lt;=9999.99, V107&gt;=-20%, V107&lt;=20%), "Y", "N")</f>
        <v>N</v>
      </c>
      <c r="Z107" s="35" t="s">
        <v>399</v>
      </c>
      <c r="AA107" s="85" t="s">
        <v>100</v>
      </c>
      <c r="AB107" s="85" t="s">
        <v>100</v>
      </c>
      <c r="AC107" s="85" t="s">
        <v>100</v>
      </c>
      <c r="AD107" s="85" t="s">
        <v>100</v>
      </c>
      <c r="AE107" s="85" t="s">
        <v>100</v>
      </c>
      <c r="AF107" s="85" t="str">
        <f t="shared" si="33"/>
        <v>N/A</v>
      </c>
      <c r="AG107" s="85" t="str">
        <f t="shared" si="38"/>
        <v>N/A</v>
      </c>
      <c r="AH107" s="85" t="str">
        <f t="shared" si="38"/>
        <v>N/A</v>
      </c>
      <c r="AI107" s="86" t="str">
        <f t="shared" si="39"/>
        <v>N/A</v>
      </c>
      <c r="AJ107" s="86" t="str">
        <f t="shared" si="39"/>
        <v>N/A</v>
      </c>
      <c r="AK107" s="32" t="str">
        <f>IF(AI107="N/A","NO",IF(ABS(AI107)&gt;0.1999,"YES","NO"))</f>
        <v>NO</v>
      </c>
      <c r="AL107" s="87" t="s">
        <v>100</v>
      </c>
      <c r="AM107" s="87" t="s">
        <v>100</v>
      </c>
      <c r="AN107" s="115" t="s">
        <v>101</v>
      </c>
      <c r="AO107" s="90" t="s">
        <v>101</v>
      </c>
      <c r="AP107" s="90" t="str">
        <f>IF(AND(U107&lt;-9999.99, W107&lt;-19.99%), "Under", IF(AND(U107&gt;=-9999.99, U107&lt;=9999.99), "On-Target", IF(AND(U107&gt;9999.99, W107&gt;19.99%), "Over", "Check")))</f>
        <v>Over</v>
      </c>
      <c r="AQ107" s="90" t="s">
        <v>102</v>
      </c>
      <c r="AR107" s="90" t="s">
        <v>100</v>
      </c>
      <c r="AS107" s="91"/>
    </row>
    <row r="108" spans="1:45" s="92" customFormat="1" ht="26.1" customHeight="1">
      <c r="A108" s="9">
        <v>104</v>
      </c>
      <c r="B108" s="80" t="s">
        <v>88</v>
      </c>
      <c r="C108" s="35" t="s">
        <v>306</v>
      </c>
      <c r="D108" s="81" t="s">
        <v>395</v>
      </c>
      <c r="E108" s="80" t="s">
        <v>396</v>
      </c>
      <c r="F108" s="81" t="s">
        <v>397</v>
      </c>
      <c r="G108" s="80" t="s">
        <v>398</v>
      </c>
      <c r="H108" s="80" t="s">
        <v>162</v>
      </c>
      <c r="I108" s="82" t="s">
        <v>400</v>
      </c>
      <c r="J108" s="82" t="s">
        <v>157</v>
      </c>
      <c r="K108" s="79" t="s">
        <v>96</v>
      </c>
      <c r="L108" s="79" t="s">
        <v>97</v>
      </c>
      <c r="M108" s="79" t="s">
        <v>98</v>
      </c>
      <c r="N108" s="83">
        <v>6757.33961</v>
      </c>
      <c r="O108" s="83">
        <v>6540.0377400000007</v>
      </c>
      <c r="P108" s="83">
        <f t="shared" si="30"/>
        <v>13297.377350000001</v>
      </c>
      <c r="Q108" s="83">
        <v>22032.561079999999</v>
      </c>
      <c r="R108" s="83">
        <v>3489.2485200000001</v>
      </c>
      <c r="S108" s="83">
        <f t="shared" si="31"/>
        <v>25521.809600000001</v>
      </c>
      <c r="T108" s="83">
        <f t="shared" si="43"/>
        <v>-3050.7892200000006</v>
      </c>
      <c r="U108" s="83">
        <f t="shared" si="43"/>
        <v>12224.43225</v>
      </c>
      <c r="V108" s="31">
        <f t="shared" si="44"/>
        <v>-0.4664788402276101</v>
      </c>
      <c r="W108" s="31">
        <f t="shared" si="42"/>
        <v>0.91931152499030189</v>
      </c>
      <c r="X108" s="94" t="s">
        <v>100</v>
      </c>
      <c r="Y108" s="94" t="s">
        <v>100</v>
      </c>
      <c r="Z108" s="94" t="s">
        <v>100</v>
      </c>
      <c r="AA108" s="85" t="s">
        <v>100</v>
      </c>
      <c r="AB108" s="85" t="s">
        <v>100</v>
      </c>
      <c r="AC108" s="85" t="s">
        <v>100</v>
      </c>
      <c r="AD108" s="85" t="s">
        <v>100</v>
      </c>
      <c r="AE108" s="85" t="s">
        <v>100</v>
      </c>
      <c r="AF108" s="85" t="str">
        <f t="shared" si="33"/>
        <v>N/A</v>
      </c>
      <c r="AG108" s="85" t="str">
        <f t="shared" si="38"/>
        <v>N/A</v>
      </c>
      <c r="AH108" s="85" t="str">
        <f t="shared" si="38"/>
        <v>N/A</v>
      </c>
      <c r="AI108" s="86" t="str">
        <f t="shared" si="39"/>
        <v>N/A</v>
      </c>
      <c r="AJ108" s="86" t="str">
        <f t="shared" si="39"/>
        <v>N/A</v>
      </c>
      <c r="AK108" s="32" t="s">
        <v>100</v>
      </c>
      <c r="AL108" s="32" t="s">
        <v>100</v>
      </c>
      <c r="AM108" s="32" t="s">
        <v>100</v>
      </c>
      <c r="AN108" s="32" t="s">
        <v>100</v>
      </c>
      <c r="AO108" s="32" t="s">
        <v>100</v>
      </c>
      <c r="AP108" s="32" t="s">
        <v>100</v>
      </c>
      <c r="AQ108" s="32" t="s">
        <v>100</v>
      </c>
      <c r="AR108" s="32" t="s">
        <v>100</v>
      </c>
      <c r="AS108" s="91"/>
    </row>
    <row r="109" spans="1:45" s="92" customFormat="1" ht="83.45" customHeight="1">
      <c r="A109" s="9">
        <v>105</v>
      </c>
      <c r="B109" s="80" t="s">
        <v>88</v>
      </c>
      <c r="C109" s="80" t="s">
        <v>306</v>
      </c>
      <c r="D109" s="81" t="s">
        <v>395</v>
      </c>
      <c r="E109" s="80" t="s">
        <v>396</v>
      </c>
      <c r="F109" s="81" t="s">
        <v>401</v>
      </c>
      <c r="G109" s="80" t="s">
        <v>402</v>
      </c>
      <c r="H109" s="80" t="s">
        <v>317</v>
      </c>
      <c r="I109" s="80" t="s">
        <v>317</v>
      </c>
      <c r="J109" s="82" t="s">
        <v>157</v>
      </c>
      <c r="K109" s="79" t="s">
        <v>96</v>
      </c>
      <c r="L109" s="79" t="s">
        <v>97</v>
      </c>
      <c r="M109" s="79" t="s">
        <v>98</v>
      </c>
      <c r="N109" s="83">
        <v>984.33290999999997</v>
      </c>
      <c r="O109" s="83">
        <v>952.67882999999995</v>
      </c>
      <c r="P109" s="83">
        <f t="shared" si="30"/>
        <v>1937.0117399999999</v>
      </c>
      <c r="Q109" s="83">
        <v>2691.79162</v>
      </c>
      <c r="R109" s="83">
        <v>0.49012</v>
      </c>
      <c r="S109" s="83">
        <f t="shared" si="31"/>
        <v>2692.2817399999999</v>
      </c>
      <c r="T109" s="83">
        <f t="shared" si="43"/>
        <v>-952.1887099999999</v>
      </c>
      <c r="U109" s="83">
        <f t="shared" si="43"/>
        <v>755.27</v>
      </c>
      <c r="V109" s="31">
        <f t="shared" si="44"/>
        <v>-0.99948553491001779</v>
      </c>
      <c r="W109" s="31">
        <f t="shared" si="42"/>
        <v>0.3899150347947814</v>
      </c>
      <c r="X109" s="84" t="str">
        <f>IF(OR(T109&gt;9999.99, T109&lt;-9999.99), "Y", "N")</f>
        <v>N</v>
      </c>
      <c r="Y109" s="84" t="str">
        <f>IF(AND(T109&gt;=-9999.99, T109&lt;=9999.99, V109&gt;=-20%, V109&lt;=20%), "Y", "N")</f>
        <v>N</v>
      </c>
      <c r="Z109" s="123" t="s">
        <v>403</v>
      </c>
      <c r="AA109" s="85" t="s">
        <v>100</v>
      </c>
      <c r="AB109" s="85" t="s">
        <v>100</v>
      </c>
      <c r="AC109" s="85" t="s">
        <v>100</v>
      </c>
      <c r="AD109" s="85" t="s">
        <v>100</v>
      </c>
      <c r="AE109" s="85" t="s">
        <v>100</v>
      </c>
      <c r="AF109" s="85" t="str">
        <f t="shared" si="33"/>
        <v>N/A</v>
      </c>
      <c r="AG109" s="85" t="str">
        <f t="shared" si="38"/>
        <v>N/A</v>
      </c>
      <c r="AH109" s="85" t="str">
        <f t="shared" si="38"/>
        <v>N/A</v>
      </c>
      <c r="AI109" s="86" t="str">
        <f t="shared" si="39"/>
        <v>N/A</v>
      </c>
      <c r="AJ109" s="86" t="str">
        <f t="shared" si="39"/>
        <v>N/A</v>
      </c>
      <c r="AK109" s="32" t="str">
        <f>IF(AI109="N/A","NO",IF(ABS(AI109)&gt;0.1999,"YES","NO"))</f>
        <v>NO</v>
      </c>
      <c r="AL109" s="87" t="s">
        <v>100</v>
      </c>
      <c r="AM109" s="87" t="s">
        <v>100</v>
      </c>
      <c r="AN109" s="115" t="s">
        <v>101</v>
      </c>
      <c r="AO109" s="90" t="s">
        <v>101</v>
      </c>
      <c r="AP109" s="90" t="str">
        <f>IF(AND(U109&lt;-9999.99, W109&lt;-19.99%), "Under", IF(AND(U109&gt;=-9999.99, U109&lt;=9999.99), "On-Target", IF(AND(U109&gt;9999.99, W109&gt;19.99%), "Over", "Check")))</f>
        <v>On-Target</v>
      </c>
      <c r="AQ109" s="90" t="s">
        <v>102</v>
      </c>
      <c r="AR109" s="90" t="s">
        <v>100</v>
      </c>
      <c r="AS109" s="91"/>
    </row>
    <row r="110" spans="1:45" s="92" customFormat="1" ht="26.1" customHeight="1">
      <c r="A110" s="9">
        <v>106</v>
      </c>
      <c r="B110" s="80" t="s">
        <v>88</v>
      </c>
      <c r="C110" s="35" t="s">
        <v>306</v>
      </c>
      <c r="D110" s="81" t="s">
        <v>395</v>
      </c>
      <c r="E110" s="80" t="s">
        <v>396</v>
      </c>
      <c r="F110" s="81" t="s">
        <v>401</v>
      </c>
      <c r="G110" s="80" t="s">
        <v>402</v>
      </c>
      <c r="H110" s="80" t="s">
        <v>162</v>
      </c>
      <c r="I110" s="82" t="s">
        <v>404</v>
      </c>
      <c r="J110" s="82" t="s">
        <v>157</v>
      </c>
      <c r="K110" s="79" t="s">
        <v>96</v>
      </c>
      <c r="L110" s="79" t="s">
        <v>97</v>
      </c>
      <c r="M110" s="79" t="s">
        <v>98</v>
      </c>
      <c r="N110" s="83">
        <v>984.33290999999997</v>
      </c>
      <c r="O110" s="83">
        <v>952.67882999999995</v>
      </c>
      <c r="P110" s="83">
        <f t="shared" si="30"/>
        <v>1937.0117399999999</v>
      </c>
      <c r="Q110" s="83">
        <v>2691.79162</v>
      </c>
      <c r="R110" s="83">
        <v>0.49012</v>
      </c>
      <c r="S110" s="83">
        <f t="shared" si="31"/>
        <v>2692.2817399999999</v>
      </c>
      <c r="T110" s="83">
        <f t="shared" si="43"/>
        <v>-952.1887099999999</v>
      </c>
      <c r="U110" s="83">
        <f t="shared" si="43"/>
        <v>755.27</v>
      </c>
      <c r="V110" s="31">
        <f t="shared" si="44"/>
        <v>-0.99948553491001779</v>
      </c>
      <c r="W110" s="31">
        <f t="shared" si="42"/>
        <v>0.3899150347947814</v>
      </c>
      <c r="X110" s="94" t="s">
        <v>100</v>
      </c>
      <c r="Y110" s="94" t="s">
        <v>100</v>
      </c>
      <c r="Z110" s="94" t="s">
        <v>100</v>
      </c>
      <c r="AA110" s="85" t="s">
        <v>100</v>
      </c>
      <c r="AB110" s="85" t="s">
        <v>100</v>
      </c>
      <c r="AC110" s="85" t="s">
        <v>100</v>
      </c>
      <c r="AD110" s="85" t="s">
        <v>100</v>
      </c>
      <c r="AE110" s="85" t="s">
        <v>100</v>
      </c>
      <c r="AF110" s="85" t="str">
        <f t="shared" si="33"/>
        <v>N/A</v>
      </c>
      <c r="AG110" s="85" t="str">
        <f t="shared" si="38"/>
        <v>N/A</v>
      </c>
      <c r="AH110" s="85" t="str">
        <f t="shared" si="38"/>
        <v>N/A</v>
      </c>
      <c r="AI110" s="86" t="str">
        <f t="shared" si="39"/>
        <v>N/A</v>
      </c>
      <c r="AJ110" s="86" t="str">
        <f t="shared" si="39"/>
        <v>N/A</v>
      </c>
      <c r="AK110" s="32" t="s">
        <v>100</v>
      </c>
      <c r="AL110" s="32" t="s">
        <v>100</v>
      </c>
      <c r="AM110" s="32" t="s">
        <v>100</v>
      </c>
      <c r="AN110" s="32" t="s">
        <v>100</v>
      </c>
      <c r="AO110" s="32" t="s">
        <v>100</v>
      </c>
      <c r="AP110" s="32" t="s">
        <v>100</v>
      </c>
      <c r="AQ110" s="32" t="s">
        <v>100</v>
      </c>
      <c r="AR110" s="32" t="s">
        <v>100</v>
      </c>
      <c r="AS110" s="91"/>
    </row>
    <row r="111" spans="1:45" s="92" customFormat="1" ht="40.9" customHeight="1">
      <c r="A111" s="9">
        <v>107</v>
      </c>
      <c r="B111" s="80" t="s">
        <v>88</v>
      </c>
      <c r="C111" s="80" t="s">
        <v>306</v>
      </c>
      <c r="D111" s="81" t="s">
        <v>395</v>
      </c>
      <c r="E111" s="80" t="s">
        <v>396</v>
      </c>
      <c r="F111" s="81" t="s">
        <v>405</v>
      </c>
      <c r="G111" s="80" t="s">
        <v>406</v>
      </c>
      <c r="H111" s="80" t="s">
        <v>317</v>
      </c>
      <c r="I111" s="80" t="s">
        <v>317</v>
      </c>
      <c r="J111" s="82" t="s">
        <v>407</v>
      </c>
      <c r="K111" s="79" t="s">
        <v>96</v>
      </c>
      <c r="L111" s="79" t="s">
        <v>97</v>
      </c>
      <c r="M111" s="79" t="s">
        <v>98</v>
      </c>
      <c r="N111" s="83">
        <v>4489.52783</v>
      </c>
      <c r="O111" s="83">
        <v>4345.1540300000006</v>
      </c>
      <c r="P111" s="83">
        <f t="shared" si="30"/>
        <v>8834.6818600000006</v>
      </c>
      <c r="Q111" s="83">
        <v>5780.9885800000002</v>
      </c>
      <c r="R111" s="83">
        <v>9346.1200000000008</v>
      </c>
      <c r="S111" s="83">
        <f t="shared" si="31"/>
        <v>15127.10858</v>
      </c>
      <c r="T111" s="83">
        <f t="shared" si="43"/>
        <v>5000.9659700000002</v>
      </c>
      <c r="U111" s="83">
        <f t="shared" si="43"/>
        <v>6292.4267199999995</v>
      </c>
      <c r="V111" s="31">
        <f t="shared" si="44"/>
        <v>1.1509295034127938</v>
      </c>
      <c r="W111" s="31">
        <f t="shared" si="42"/>
        <v>0.71224146151653267</v>
      </c>
      <c r="X111" s="84" t="str">
        <f>IF(OR(T111&gt;9999.99, T111&lt;-9999.99), "Y", "N")</f>
        <v>N</v>
      </c>
      <c r="Y111" s="84" t="str">
        <f>IF(AND(T111&gt;=-9999.99, T111&lt;=9999.99, V111&gt;=-20%, V111&lt;=20%), "Y", "N")</f>
        <v>N</v>
      </c>
      <c r="Z111" s="124" t="s">
        <v>408</v>
      </c>
      <c r="AA111" s="85" t="s">
        <v>100</v>
      </c>
      <c r="AB111" s="85" t="s">
        <v>100</v>
      </c>
      <c r="AC111" s="85" t="s">
        <v>100</v>
      </c>
      <c r="AD111" s="85" t="s">
        <v>100</v>
      </c>
      <c r="AE111" s="85" t="s">
        <v>100</v>
      </c>
      <c r="AF111" s="85" t="str">
        <f t="shared" si="33"/>
        <v>N/A</v>
      </c>
      <c r="AG111" s="85" t="str">
        <f t="shared" si="38"/>
        <v>N/A</v>
      </c>
      <c r="AH111" s="85" t="str">
        <f t="shared" si="38"/>
        <v>N/A</v>
      </c>
      <c r="AI111" s="86" t="str">
        <f t="shared" si="39"/>
        <v>N/A</v>
      </c>
      <c r="AJ111" s="86" t="str">
        <f t="shared" si="39"/>
        <v>N/A</v>
      </c>
      <c r="AK111" s="32" t="str">
        <f>IF(AI111="N/A","NO",IF(ABS(AI111)&gt;0.1999,"YES","NO"))</f>
        <v>NO</v>
      </c>
      <c r="AL111" s="87" t="s">
        <v>100</v>
      </c>
      <c r="AM111" s="87" t="s">
        <v>100</v>
      </c>
      <c r="AN111" s="115" t="s">
        <v>101</v>
      </c>
      <c r="AO111" s="90" t="s">
        <v>101</v>
      </c>
      <c r="AP111" s="90" t="str">
        <f>IF(AND(U111&lt;-9999.99, W111&lt;-19.99%), "Under", IF(AND(U111&gt;=-9999.99, U111&lt;=9999.99), "On-Target", IF(AND(U111&gt;9999.99, W111&gt;19.99%), "Over", "Check")))</f>
        <v>On-Target</v>
      </c>
      <c r="AQ111" s="90" t="s">
        <v>102</v>
      </c>
      <c r="AR111" s="90" t="s">
        <v>100</v>
      </c>
      <c r="AS111" s="91"/>
    </row>
    <row r="112" spans="1:45" s="92" customFormat="1" ht="26.1" customHeight="1">
      <c r="A112" s="9">
        <v>108</v>
      </c>
      <c r="B112" s="80" t="s">
        <v>88</v>
      </c>
      <c r="C112" s="35" t="s">
        <v>306</v>
      </c>
      <c r="D112" s="81" t="s">
        <v>395</v>
      </c>
      <c r="E112" s="80" t="s">
        <v>396</v>
      </c>
      <c r="F112" s="81" t="s">
        <v>405</v>
      </c>
      <c r="G112" s="80" t="s">
        <v>406</v>
      </c>
      <c r="H112" s="80" t="s">
        <v>409</v>
      </c>
      <c r="I112" s="82" t="s">
        <v>410</v>
      </c>
      <c r="J112" s="82" t="s">
        <v>407</v>
      </c>
      <c r="K112" s="79" t="s">
        <v>96</v>
      </c>
      <c r="L112" s="79" t="s">
        <v>97</v>
      </c>
      <c r="M112" s="79" t="s">
        <v>98</v>
      </c>
      <c r="N112" s="83">
        <v>4489.52783</v>
      </c>
      <c r="O112" s="83">
        <v>4345.1540300000006</v>
      </c>
      <c r="P112" s="83">
        <f t="shared" si="30"/>
        <v>8834.6818600000006</v>
      </c>
      <c r="Q112" s="83">
        <v>5780.9885800000002</v>
      </c>
      <c r="R112" s="83">
        <v>9346.1200000000008</v>
      </c>
      <c r="S112" s="83">
        <f t="shared" si="31"/>
        <v>15127.10858</v>
      </c>
      <c r="T112" s="83">
        <f t="shared" si="43"/>
        <v>5000.9659700000002</v>
      </c>
      <c r="U112" s="83">
        <f t="shared" si="43"/>
        <v>6292.4267199999995</v>
      </c>
      <c r="V112" s="31">
        <f t="shared" si="44"/>
        <v>1.1509295034127938</v>
      </c>
      <c r="W112" s="31">
        <f t="shared" si="42"/>
        <v>0.71224146151653267</v>
      </c>
      <c r="X112" s="94" t="s">
        <v>100</v>
      </c>
      <c r="Y112" s="94" t="s">
        <v>100</v>
      </c>
      <c r="Z112" s="94" t="s">
        <v>100</v>
      </c>
      <c r="AA112" s="85" t="s">
        <v>100</v>
      </c>
      <c r="AB112" s="85" t="s">
        <v>100</v>
      </c>
      <c r="AC112" s="85" t="s">
        <v>100</v>
      </c>
      <c r="AD112" s="85" t="s">
        <v>100</v>
      </c>
      <c r="AE112" s="85" t="s">
        <v>100</v>
      </c>
      <c r="AF112" s="85" t="str">
        <f t="shared" si="33"/>
        <v>N/A</v>
      </c>
      <c r="AG112" s="85" t="str">
        <f t="shared" si="38"/>
        <v>N/A</v>
      </c>
      <c r="AH112" s="85" t="str">
        <f t="shared" si="38"/>
        <v>N/A</v>
      </c>
      <c r="AI112" s="86" t="str">
        <f t="shared" si="39"/>
        <v>N/A</v>
      </c>
      <c r="AJ112" s="86" t="str">
        <f t="shared" si="39"/>
        <v>N/A</v>
      </c>
      <c r="AK112" s="32" t="s">
        <v>100</v>
      </c>
      <c r="AL112" s="32" t="s">
        <v>100</v>
      </c>
      <c r="AM112" s="32" t="s">
        <v>100</v>
      </c>
      <c r="AN112" s="32" t="s">
        <v>100</v>
      </c>
      <c r="AO112" s="32" t="s">
        <v>100</v>
      </c>
      <c r="AP112" s="32" t="s">
        <v>100</v>
      </c>
      <c r="AQ112" s="32" t="s">
        <v>100</v>
      </c>
      <c r="AR112" s="32" t="s">
        <v>100</v>
      </c>
      <c r="AS112" s="91"/>
    </row>
    <row r="113" spans="1:45" s="92" customFormat="1" ht="26.1" customHeight="1">
      <c r="A113" s="9">
        <v>109</v>
      </c>
      <c r="B113" s="80" t="s">
        <v>88</v>
      </c>
      <c r="C113" s="35" t="s">
        <v>306</v>
      </c>
      <c r="D113" s="81" t="s">
        <v>395</v>
      </c>
      <c r="E113" s="80" t="s">
        <v>396</v>
      </c>
      <c r="F113" s="81" t="s">
        <v>405</v>
      </c>
      <c r="G113" s="80" t="s">
        <v>406</v>
      </c>
      <c r="H113" s="80" t="s">
        <v>322</v>
      </c>
      <c r="I113" s="82" t="s">
        <v>411</v>
      </c>
      <c r="J113" s="82" t="s">
        <v>407</v>
      </c>
      <c r="K113" s="79" t="s">
        <v>96</v>
      </c>
      <c r="L113" s="79" t="s">
        <v>97</v>
      </c>
      <c r="M113" s="79" t="s">
        <v>98</v>
      </c>
      <c r="N113" s="83">
        <v>4489.52783</v>
      </c>
      <c r="O113" s="83">
        <v>4345.1540300000006</v>
      </c>
      <c r="P113" s="83">
        <f t="shared" si="30"/>
        <v>8834.6818600000006</v>
      </c>
      <c r="Q113" s="83">
        <v>5780.9885800000002</v>
      </c>
      <c r="R113" s="83">
        <v>9346.1200000000008</v>
      </c>
      <c r="S113" s="83">
        <f t="shared" si="31"/>
        <v>15127.10858</v>
      </c>
      <c r="T113" s="83">
        <f t="shared" si="43"/>
        <v>5000.9659700000002</v>
      </c>
      <c r="U113" s="83">
        <f t="shared" si="43"/>
        <v>6292.4267199999995</v>
      </c>
      <c r="V113" s="31">
        <f t="shared" si="44"/>
        <v>1.1509295034127938</v>
      </c>
      <c r="W113" s="31">
        <f t="shared" si="42"/>
        <v>0.71224146151653267</v>
      </c>
      <c r="X113" s="94" t="s">
        <v>100</v>
      </c>
      <c r="Y113" s="94" t="s">
        <v>100</v>
      </c>
      <c r="Z113" s="94" t="s">
        <v>100</v>
      </c>
      <c r="AA113" s="85" t="s">
        <v>100</v>
      </c>
      <c r="AB113" s="85" t="s">
        <v>100</v>
      </c>
      <c r="AC113" s="85" t="s">
        <v>100</v>
      </c>
      <c r="AD113" s="85" t="s">
        <v>100</v>
      </c>
      <c r="AE113" s="85" t="s">
        <v>100</v>
      </c>
      <c r="AF113" s="85" t="str">
        <f t="shared" si="33"/>
        <v>N/A</v>
      </c>
      <c r="AG113" s="85" t="str">
        <f t="shared" si="38"/>
        <v>N/A</v>
      </c>
      <c r="AH113" s="85" t="str">
        <f t="shared" si="38"/>
        <v>N/A</v>
      </c>
      <c r="AI113" s="86" t="str">
        <f t="shared" si="39"/>
        <v>N/A</v>
      </c>
      <c r="AJ113" s="86" t="str">
        <f t="shared" si="39"/>
        <v>N/A</v>
      </c>
      <c r="AK113" s="32" t="s">
        <v>100</v>
      </c>
      <c r="AL113" s="32" t="s">
        <v>100</v>
      </c>
      <c r="AM113" s="32" t="s">
        <v>100</v>
      </c>
      <c r="AN113" s="32" t="s">
        <v>100</v>
      </c>
      <c r="AO113" s="32" t="s">
        <v>100</v>
      </c>
      <c r="AP113" s="32" t="s">
        <v>100</v>
      </c>
      <c r="AQ113" s="32" t="s">
        <v>100</v>
      </c>
      <c r="AR113" s="32" t="s">
        <v>100</v>
      </c>
      <c r="AS113" s="91"/>
    </row>
    <row r="114" spans="1:45" s="92" customFormat="1" ht="87.6" customHeight="1">
      <c r="A114" s="9">
        <v>110</v>
      </c>
      <c r="B114" s="80" t="s">
        <v>88</v>
      </c>
      <c r="C114" s="80" t="s">
        <v>306</v>
      </c>
      <c r="D114" s="81" t="s">
        <v>412</v>
      </c>
      <c r="E114" s="80" t="s">
        <v>413</v>
      </c>
      <c r="F114" s="81" t="s">
        <v>414</v>
      </c>
      <c r="G114" s="80" t="s">
        <v>415</v>
      </c>
      <c r="H114" s="80" t="s">
        <v>317</v>
      </c>
      <c r="I114" s="80" t="s">
        <v>317</v>
      </c>
      <c r="J114" s="82" t="s">
        <v>135</v>
      </c>
      <c r="K114" s="79" t="s">
        <v>96</v>
      </c>
      <c r="L114" s="79" t="s">
        <v>97</v>
      </c>
      <c r="M114" s="79" t="s">
        <v>98</v>
      </c>
      <c r="N114" s="83">
        <v>18442.80327</v>
      </c>
      <c r="O114" s="83">
        <v>17849.721399999999</v>
      </c>
      <c r="P114" s="83">
        <f t="shared" si="30"/>
        <v>36292.524669999999</v>
      </c>
      <c r="Q114" s="83">
        <v>11510.89264</v>
      </c>
      <c r="R114" s="83">
        <v>11705.48747</v>
      </c>
      <c r="S114" s="83">
        <f t="shared" si="31"/>
        <v>23216.380109999998</v>
      </c>
      <c r="T114" s="83">
        <f t="shared" si="43"/>
        <v>-6144.2339299999985</v>
      </c>
      <c r="U114" s="83">
        <f t="shared" si="43"/>
        <v>-13076.144560000001</v>
      </c>
      <c r="V114" s="31">
        <f t="shared" si="44"/>
        <v>-0.34422015852863669</v>
      </c>
      <c r="W114" s="31">
        <f t="shared" si="42"/>
        <v>-0.36029856503229046</v>
      </c>
      <c r="X114" s="84" t="str">
        <f>IF(OR(T114&gt;9999.99, T114&lt;-9999.99), "Y", "N")</f>
        <v>N</v>
      </c>
      <c r="Y114" s="84" t="str">
        <f>IF(AND(T114&gt;=-9999.99, T114&lt;=9999.99, V114&gt;=-20%, V114&lt;=20%), "Y", "N")</f>
        <v>N</v>
      </c>
      <c r="Z114" s="35" t="s">
        <v>416</v>
      </c>
      <c r="AA114" s="85" t="s">
        <v>100</v>
      </c>
      <c r="AB114" s="85" t="s">
        <v>100</v>
      </c>
      <c r="AC114" s="85" t="s">
        <v>100</v>
      </c>
      <c r="AD114" s="85" t="s">
        <v>100</v>
      </c>
      <c r="AE114" s="85" t="s">
        <v>100</v>
      </c>
      <c r="AF114" s="85" t="str">
        <f t="shared" si="33"/>
        <v>N/A</v>
      </c>
      <c r="AG114" s="85" t="str">
        <f t="shared" si="38"/>
        <v>N/A</v>
      </c>
      <c r="AH114" s="85" t="str">
        <f t="shared" si="38"/>
        <v>N/A</v>
      </c>
      <c r="AI114" s="86" t="str">
        <f t="shared" si="39"/>
        <v>N/A</v>
      </c>
      <c r="AJ114" s="86" t="str">
        <f t="shared" si="39"/>
        <v>N/A</v>
      </c>
      <c r="AK114" s="32" t="str">
        <f>IF(AI114="N/A","NO",IF(ABS(AI114)&gt;0.1999,"YES","NO"))</f>
        <v>NO</v>
      </c>
      <c r="AL114" s="87" t="s">
        <v>100</v>
      </c>
      <c r="AM114" s="87" t="s">
        <v>100</v>
      </c>
      <c r="AN114" s="115" t="s">
        <v>101</v>
      </c>
      <c r="AO114" s="90" t="s">
        <v>101</v>
      </c>
      <c r="AP114" s="90" t="str">
        <f>IF(AND(U114&lt;-9999.99, W114&lt;-19.99%), "Under", IF(AND(U114&gt;=-9999.99, U114&lt;=9999.99), "On-Target", IF(AND(U114&gt;9999.99, W114&gt;19.99%), "Over", "Check")))</f>
        <v>Under</v>
      </c>
      <c r="AQ114" s="90" t="s">
        <v>102</v>
      </c>
      <c r="AR114" s="90" t="s">
        <v>100</v>
      </c>
      <c r="AS114" s="91"/>
    </row>
    <row r="115" spans="1:45" s="92" customFormat="1" ht="26.1" customHeight="1">
      <c r="A115" s="9">
        <v>111</v>
      </c>
      <c r="B115" s="80" t="s">
        <v>88</v>
      </c>
      <c r="C115" s="35" t="s">
        <v>306</v>
      </c>
      <c r="D115" s="81" t="s">
        <v>412</v>
      </c>
      <c r="E115" s="80" t="s">
        <v>413</v>
      </c>
      <c r="F115" s="81" t="s">
        <v>414</v>
      </c>
      <c r="G115" s="80" t="s">
        <v>415</v>
      </c>
      <c r="H115" s="80" t="s">
        <v>188</v>
      </c>
      <c r="I115" s="82" t="s">
        <v>417</v>
      </c>
      <c r="J115" s="82" t="s">
        <v>135</v>
      </c>
      <c r="K115" s="79" t="s">
        <v>96</v>
      </c>
      <c r="L115" s="79" t="s">
        <v>97</v>
      </c>
      <c r="M115" s="79" t="s">
        <v>98</v>
      </c>
      <c r="N115" s="83">
        <v>18442.80327</v>
      </c>
      <c r="O115" s="83">
        <v>17849.721399999999</v>
      </c>
      <c r="P115" s="83">
        <f t="shared" si="30"/>
        <v>36292.524669999999</v>
      </c>
      <c r="Q115" s="83">
        <v>11510.89264</v>
      </c>
      <c r="R115" s="83">
        <v>11705.48747</v>
      </c>
      <c r="S115" s="83">
        <f t="shared" si="31"/>
        <v>23216.380109999998</v>
      </c>
      <c r="T115" s="83">
        <f t="shared" si="43"/>
        <v>-6144.2339299999985</v>
      </c>
      <c r="U115" s="83">
        <f t="shared" si="43"/>
        <v>-13076.144560000001</v>
      </c>
      <c r="V115" s="31">
        <f t="shared" si="44"/>
        <v>-0.34422015852863669</v>
      </c>
      <c r="W115" s="31">
        <f t="shared" si="42"/>
        <v>-0.36029856503229046</v>
      </c>
      <c r="X115" s="94" t="s">
        <v>100</v>
      </c>
      <c r="Y115" s="94" t="s">
        <v>100</v>
      </c>
      <c r="Z115" s="94" t="s">
        <v>100</v>
      </c>
      <c r="AA115" s="85" t="s">
        <v>100</v>
      </c>
      <c r="AB115" s="85" t="s">
        <v>100</v>
      </c>
      <c r="AC115" s="85" t="s">
        <v>100</v>
      </c>
      <c r="AD115" s="85" t="s">
        <v>100</v>
      </c>
      <c r="AE115" s="85" t="s">
        <v>100</v>
      </c>
      <c r="AF115" s="85" t="str">
        <f t="shared" si="33"/>
        <v>N/A</v>
      </c>
      <c r="AG115" s="85" t="str">
        <f t="shared" si="38"/>
        <v>N/A</v>
      </c>
      <c r="AH115" s="85" t="str">
        <f t="shared" si="38"/>
        <v>N/A</v>
      </c>
      <c r="AI115" s="86" t="str">
        <f t="shared" si="39"/>
        <v>N/A</v>
      </c>
      <c r="AJ115" s="86" t="str">
        <f t="shared" si="39"/>
        <v>N/A</v>
      </c>
      <c r="AK115" s="32" t="s">
        <v>100</v>
      </c>
      <c r="AL115" s="32" t="s">
        <v>100</v>
      </c>
      <c r="AM115" s="32" t="s">
        <v>100</v>
      </c>
      <c r="AN115" s="32" t="s">
        <v>100</v>
      </c>
      <c r="AO115" s="32" t="s">
        <v>100</v>
      </c>
      <c r="AP115" s="32" t="s">
        <v>100</v>
      </c>
      <c r="AQ115" s="32" t="s">
        <v>100</v>
      </c>
      <c r="AR115" s="32" t="s">
        <v>100</v>
      </c>
      <c r="AS115" s="91"/>
    </row>
    <row r="116" spans="1:45" s="92" customFormat="1" ht="26.1" customHeight="1">
      <c r="A116" s="9">
        <v>112</v>
      </c>
      <c r="B116" s="80" t="s">
        <v>88</v>
      </c>
      <c r="C116" s="35" t="s">
        <v>306</v>
      </c>
      <c r="D116" s="81" t="s">
        <v>412</v>
      </c>
      <c r="E116" s="80" t="s">
        <v>413</v>
      </c>
      <c r="F116" s="81" t="s">
        <v>414</v>
      </c>
      <c r="G116" s="80" t="s">
        <v>415</v>
      </c>
      <c r="H116" s="80" t="s">
        <v>142</v>
      </c>
      <c r="I116" s="82" t="s">
        <v>418</v>
      </c>
      <c r="J116" s="82" t="s">
        <v>135</v>
      </c>
      <c r="K116" s="79" t="s">
        <v>96</v>
      </c>
      <c r="L116" s="79" t="s">
        <v>97</v>
      </c>
      <c r="M116" s="79" t="s">
        <v>98</v>
      </c>
      <c r="N116" s="83">
        <v>18442.80327</v>
      </c>
      <c r="O116" s="83">
        <v>17849.721399999999</v>
      </c>
      <c r="P116" s="83">
        <f t="shared" si="30"/>
        <v>36292.524669999999</v>
      </c>
      <c r="Q116" s="83">
        <v>11510.89264</v>
      </c>
      <c r="R116" s="83">
        <v>11705.48747</v>
      </c>
      <c r="S116" s="83">
        <f t="shared" si="31"/>
        <v>23216.380109999998</v>
      </c>
      <c r="T116" s="83">
        <f t="shared" si="43"/>
        <v>-6144.2339299999985</v>
      </c>
      <c r="U116" s="83">
        <f t="shared" si="43"/>
        <v>-13076.144560000001</v>
      </c>
      <c r="V116" s="31">
        <f t="shared" si="44"/>
        <v>-0.34422015852863669</v>
      </c>
      <c r="W116" s="31">
        <f t="shared" si="42"/>
        <v>-0.36029856503229046</v>
      </c>
      <c r="X116" s="94" t="s">
        <v>100</v>
      </c>
      <c r="Y116" s="94" t="s">
        <v>100</v>
      </c>
      <c r="Z116" s="94" t="s">
        <v>100</v>
      </c>
      <c r="AA116" s="85" t="s">
        <v>100</v>
      </c>
      <c r="AB116" s="85" t="s">
        <v>100</v>
      </c>
      <c r="AC116" s="85" t="s">
        <v>100</v>
      </c>
      <c r="AD116" s="85" t="s">
        <v>100</v>
      </c>
      <c r="AE116" s="85" t="s">
        <v>100</v>
      </c>
      <c r="AF116" s="85" t="str">
        <f t="shared" si="33"/>
        <v>N/A</v>
      </c>
      <c r="AG116" s="85" t="str">
        <f t="shared" si="38"/>
        <v>N/A</v>
      </c>
      <c r="AH116" s="85" t="str">
        <f t="shared" si="38"/>
        <v>N/A</v>
      </c>
      <c r="AI116" s="86" t="str">
        <f t="shared" si="39"/>
        <v>N/A</v>
      </c>
      <c r="AJ116" s="86" t="str">
        <f t="shared" si="39"/>
        <v>N/A</v>
      </c>
      <c r="AK116" s="32" t="s">
        <v>100</v>
      </c>
      <c r="AL116" s="32" t="s">
        <v>100</v>
      </c>
      <c r="AM116" s="32" t="s">
        <v>100</v>
      </c>
      <c r="AN116" s="32" t="s">
        <v>100</v>
      </c>
      <c r="AO116" s="32" t="s">
        <v>100</v>
      </c>
      <c r="AP116" s="32" t="s">
        <v>100</v>
      </c>
      <c r="AQ116" s="32" t="s">
        <v>100</v>
      </c>
      <c r="AR116" s="32" t="s">
        <v>100</v>
      </c>
      <c r="AS116" s="91"/>
    </row>
    <row r="117" spans="1:45" s="92" customFormat="1" ht="38.450000000000003" customHeight="1">
      <c r="A117" s="9">
        <v>113</v>
      </c>
      <c r="B117" s="80" t="s">
        <v>88</v>
      </c>
      <c r="C117" s="80" t="s">
        <v>306</v>
      </c>
      <c r="D117" s="81" t="s">
        <v>412</v>
      </c>
      <c r="E117" s="80" t="s">
        <v>413</v>
      </c>
      <c r="F117" s="81" t="s">
        <v>419</v>
      </c>
      <c r="G117" s="80" t="s">
        <v>420</v>
      </c>
      <c r="H117" s="80" t="s">
        <v>317</v>
      </c>
      <c r="I117" s="80" t="s">
        <v>317</v>
      </c>
      <c r="J117" s="82" t="s">
        <v>407</v>
      </c>
      <c r="K117" s="79" t="s">
        <v>96</v>
      </c>
      <c r="L117" s="79" t="s">
        <v>97</v>
      </c>
      <c r="M117" s="79" t="s">
        <v>98</v>
      </c>
      <c r="N117" s="83">
        <v>45830.262640000001</v>
      </c>
      <c r="O117" s="83">
        <v>44356.45751</v>
      </c>
      <c r="P117" s="83">
        <f t="shared" si="30"/>
        <v>90186.720150000008</v>
      </c>
      <c r="Q117" s="83">
        <v>24644.496889999999</v>
      </c>
      <c r="R117" s="83">
        <v>26480.30185</v>
      </c>
      <c r="S117" s="83">
        <f t="shared" si="31"/>
        <v>51124.798739999998</v>
      </c>
      <c r="T117" s="83">
        <f t="shared" si="43"/>
        <v>-17876.15566</v>
      </c>
      <c r="U117" s="83">
        <f t="shared" si="43"/>
        <v>-39061.92141000001</v>
      </c>
      <c r="V117" s="31">
        <f t="shared" si="44"/>
        <v>-0.40301134634049363</v>
      </c>
      <c r="W117" s="31">
        <f t="shared" si="42"/>
        <v>-0.4331227629193255</v>
      </c>
      <c r="X117" s="84" t="str">
        <f>IF(OR(T117&gt;4999.99, T117&lt;-4999.99), "Y", "N")</f>
        <v>Y</v>
      </c>
      <c r="Y117" s="84" t="str">
        <f>IF(AND(V117&gt;=-20%, V117&lt;=20%, T117&gt;=-5000, T117&lt;=5000), "N", "Y")</f>
        <v>Y</v>
      </c>
      <c r="Z117" s="35" t="s">
        <v>421</v>
      </c>
      <c r="AA117" s="85" t="s">
        <v>100</v>
      </c>
      <c r="AB117" s="85" t="s">
        <v>100</v>
      </c>
      <c r="AC117" s="85" t="s">
        <v>100</v>
      </c>
      <c r="AD117" s="85" t="s">
        <v>100</v>
      </c>
      <c r="AE117" s="85" t="s">
        <v>100</v>
      </c>
      <c r="AF117" s="85" t="str">
        <f t="shared" si="33"/>
        <v>N/A</v>
      </c>
      <c r="AG117" s="85" t="str">
        <f t="shared" ref="AG117:AH148" si="45">IFERROR(AE117-AB117,"N/A")</f>
        <v>N/A</v>
      </c>
      <c r="AH117" s="85" t="str">
        <f t="shared" si="45"/>
        <v>N/A</v>
      </c>
      <c r="AI117" s="86" t="str">
        <f t="shared" ref="AI117:AJ148" si="46">IFERROR((AE117-AB117)/AB117,"N/A")</f>
        <v>N/A</v>
      </c>
      <c r="AJ117" s="86" t="str">
        <f t="shared" si="46"/>
        <v>N/A</v>
      </c>
      <c r="AK117" s="32" t="str">
        <f>IF(AI117="N/A","NO",IF(ABS(AI117)&gt;0.1999,"YES","NO"))</f>
        <v>NO</v>
      </c>
      <c r="AL117" s="87" t="s">
        <v>422</v>
      </c>
      <c r="AM117" s="87" t="s">
        <v>100</v>
      </c>
      <c r="AN117" s="115" t="s">
        <v>101</v>
      </c>
      <c r="AO117" s="90" t="s">
        <v>101</v>
      </c>
      <c r="AP117" s="90" t="str">
        <f>IF(AND(U117&lt;-9999.99, W117&lt;-19.99%), "Under", IF(AND(U117&gt;=-9999.99, U117&lt;=9999.99), "On-Target", IF(AND(U117&gt;9999.99, W117&gt;19.99%), "Over", "Check")))</f>
        <v>Under</v>
      </c>
      <c r="AQ117" s="90" t="s">
        <v>108</v>
      </c>
      <c r="AR117" s="90" t="s">
        <v>423</v>
      </c>
      <c r="AS117" s="91"/>
    </row>
    <row r="118" spans="1:45" s="92" customFormat="1" ht="26.1" customHeight="1">
      <c r="A118" s="9">
        <v>114</v>
      </c>
      <c r="B118" s="80" t="s">
        <v>88</v>
      </c>
      <c r="C118" s="35" t="s">
        <v>306</v>
      </c>
      <c r="D118" s="81" t="s">
        <v>412</v>
      </c>
      <c r="E118" s="80" t="s">
        <v>413</v>
      </c>
      <c r="F118" s="81" t="s">
        <v>419</v>
      </c>
      <c r="G118" s="80" t="s">
        <v>420</v>
      </c>
      <c r="H118" s="80" t="s">
        <v>322</v>
      </c>
      <c r="I118" s="82" t="s">
        <v>424</v>
      </c>
      <c r="J118" s="82" t="s">
        <v>407</v>
      </c>
      <c r="K118" s="79" t="s">
        <v>96</v>
      </c>
      <c r="L118" s="79" t="s">
        <v>97</v>
      </c>
      <c r="M118" s="79" t="s">
        <v>98</v>
      </c>
      <c r="N118" s="83">
        <v>45830.262640000001</v>
      </c>
      <c r="O118" s="83">
        <v>44356.45751</v>
      </c>
      <c r="P118" s="83">
        <f t="shared" si="30"/>
        <v>90186.720150000008</v>
      </c>
      <c r="Q118" s="83">
        <v>24644.496889999999</v>
      </c>
      <c r="R118" s="83">
        <v>26480.30185</v>
      </c>
      <c r="S118" s="83">
        <f t="shared" si="31"/>
        <v>51124.798739999998</v>
      </c>
      <c r="T118" s="83">
        <f t="shared" si="43"/>
        <v>-17876.15566</v>
      </c>
      <c r="U118" s="83">
        <f t="shared" si="43"/>
        <v>-39061.92141000001</v>
      </c>
      <c r="V118" s="31">
        <f t="shared" si="44"/>
        <v>-0.40301134634049363</v>
      </c>
      <c r="W118" s="31">
        <f t="shared" si="42"/>
        <v>-0.4331227629193255</v>
      </c>
      <c r="X118" s="94" t="s">
        <v>100</v>
      </c>
      <c r="Y118" s="94" t="s">
        <v>100</v>
      </c>
      <c r="Z118" s="94" t="s">
        <v>100</v>
      </c>
      <c r="AA118" s="85" t="s">
        <v>100</v>
      </c>
      <c r="AB118" s="85" t="s">
        <v>100</v>
      </c>
      <c r="AC118" s="85" t="s">
        <v>100</v>
      </c>
      <c r="AD118" s="85" t="s">
        <v>100</v>
      </c>
      <c r="AE118" s="85" t="s">
        <v>100</v>
      </c>
      <c r="AF118" s="85" t="str">
        <f t="shared" si="33"/>
        <v>N/A</v>
      </c>
      <c r="AG118" s="85" t="str">
        <f t="shared" si="45"/>
        <v>N/A</v>
      </c>
      <c r="AH118" s="85" t="str">
        <f t="shared" si="45"/>
        <v>N/A</v>
      </c>
      <c r="AI118" s="86" t="str">
        <f t="shared" si="46"/>
        <v>N/A</v>
      </c>
      <c r="AJ118" s="86" t="str">
        <f t="shared" si="46"/>
        <v>N/A</v>
      </c>
      <c r="AK118" s="32" t="s">
        <v>100</v>
      </c>
      <c r="AL118" s="32" t="s">
        <v>100</v>
      </c>
      <c r="AM118" s="32" t="s">
        <v>100</v>
      </c>
      <c r="AN118" s="32" t="s">
        <v>100</v>
      </c>
      <c r="AO118" s="32" t="s">
        <v>100</v>
      </c>
      <c r="AP118" s="32" t="s">
        <v>100</v>
      </c>
      <c r="AQ118" s="32" t="s">
        <v>100</v>
      </c>
      <c r="AR118" s="32" t="s">
        <v>100</v>
      </c>
      <c r="AS118" s="91"/>
    </row>
    <row r="119" spans="1:45" s="92" customFormat="1" ht="14.45" customHeight="1">
      <c r="A119" s="9">
        <v>115</v>
      </c>
      <c r="B119" s="80" t="s">
        <v>88</v>
      </c>
      <c r="C119" s="80" t="s">
        <v>306</v>
      </c>
      <c r="D119" s="81" t="s">
        <v>412</v>
      </c>
      <c r="E119" s="80" t="s">
        <v>413</v>
      </c>
      <c r="F119" s="81" t="s">
        <v>425</v>
      </c>
      <c r="G119" s="80" t="s">
        <v>426</v>
      </c>
      <c r="H119" s="80" t="s">
        <v>317</v>
      </c>
      <c r="I119" s="80" t="s">
        <v>317</v>
      </c>
      <c r="J119" s="82" t="s">
        <v>407</v>
      </c>
      <c r="K119" s="79" t="s">
        <v>96</v>
      </c>
      <c r="L119" s="79" t="s">
        <v>427</v>
      </c>
      <c r="M119" s="79" t="s">
        <v>428</v>
      </c>
      <c r="N119" s="83">
        <v>4146.44661</v>
      </c>
      <c r="O119" s="83">
        <v>4013.1055799999999</v>
      </c>
      <c r="P119" s="83">
        <f t="shared" si="30"/>
        <v>8159.5521900000003</v>
      </c>
      <c r="Q119" s="83">
        <v>2250.1689500000002</v>
      </c>
      <c r="R119" s="83">
        <v>1747.9369199999999</v>
      </c>
      <c r="S119" s="83">
        <f t="shared" si="31"/>
        <v>3998.1058700000003</v>
      </c>
      <c r="T119" s="83">
        <f t="shared" si="43"/>
        <v>-2265.1686600000003</v>
      </c>
      <c r="U119" s="83">
        <f t="shared" si="43"/>
        <v>-4161.44632</v>
      </c>
      <c r="V119" s="31">
        <f t="shared" si="44"/>
        <v>-0.56444282734270856</v>
      </c>
      <c r="W119" s="31">
        <f t="shared" si="42"/>
        <v>-0.51000915529409707</v>
      </c>
      <c r="X119" s="84" t="str">
        <f>IF(OR(T119&gt;9999.99, T119&lt;-9999.99), "Y", "N")</f>
        <v>N</v>
      </c>
      <c r="Y119" s="84" t="str">
        <f>IF(AND(T119&gt;=-9999.99, T119&lt;=9999.99, V119&gt;=-20%, V119&lt;=20%), "Y", "N")</f>
        <v>N</v>
      </c>
      <c r="Z119" s="122" t="s">
        <v>429</v>
      </c>
      <c r="AA119" s="85">
        <v>0.27</v>
      </c>
      <c r="AB119" s="85">
        <v>0</v>
      </c>
      <c r="AC119" s="85">
        <f>AB119+AA119</f>
        <v>0.27</v>
      </c>
      <c r="AD119" s="85">
        <v>0</v>
      </c>
      <c r="AE119" s="85">
        <v>0</v>
      </c>
      <c r="AF119" s="85">
        <f t="shared" si="33"/>
        <v>0</v>
      </c>
      <c r="AG119" s="85">
        <f t="shared" si="45"/>
        <v>0</v>
      </c>
      <c r="AH119" s="85">
        <f t="shared" si="45"/>
        <v>-0.27</v>
      </c>
      <c r="AI119" s="86" t="str">
        <f t="shared" si="46"/>
        <v>N/A</v>
      </c>
      <c r="AJ119" s="86">
        <f t="shared" si="46"/>
        <v>-1</v>
      </c>
      <c r="AK119" s="32" t="str">
        <f>IF(AI119="N/A","NO",IF(ABS(AI119)&gt;0.1999,"YES","NO"))</f>
        <v>NO</v>
      </c>
      <c r="AL119" s="87" t="s">
        <v>100</v>
      </c>
      <c r="AM119" s="87" t="s">
        <v>100</v>
      </c>
      <c r="AN119" s="115" t="s">
        <v>114</v>
      </c>
      <c r="AO119" s="90" t="s">
        <v>114</v>
      </c>
      <c r="AP119" s="90" t="str">
        <f>IF(AND(U119&lt;-9999.99, W119&lt;-19.99%), "Under", IF(AND(U119&gt;=-9999.99, U119&lt;=9999.99), "On-Target", IF(AND(U119&gt;9999.99, W119&gt;19.99%), "Over", "Check")))</f>
        <v>On-Target</v>
      </c>
      <c r="AQ119" s="90" t="s">
        <v>430</v>
      </c>
      <c r="AR119" s="90" t="s">
        <v>100</v>
      </c>
      <c r="AS119" s="91"/>
    </row>
    <row r="120" spans="1:45" s="92" customFormat="1" ht="26.1" customHeight="1">
      <c r="A120" s="9">
        <v>116</v>
      </c>
      <c r="B120" s="80" t="s">
        <v>88</v>
      </c>
      <c r="C120" s="35" t="s">
        <v>306</v>
      </c>
      <c r="D120" s="81" t="s">
        <v>412</v>
      </c>
      <c r="E120" s="80" t="s">
        <v>413</v>
      </c>
      <c r="F120" s="81" t="s">
        <v>425</v>
      </c>
      <c r="G120" s="80" t="s">
        <v>426</v>
      </c>
      <c r="H120" s="80" t="s">
        <v>322</v>
      </c>
      <c r="I120" s="82" t="s">
        <v>431</v>
      </c>
      <c r="J120" s="82" t="s">
        <v>407</v>
      </c>
      <c r="K120" s="79" t="s">
        <v>96</v>
      </c>
      <c r="L120" s="79" t="s">
        <v>427</v>
      </c>
      <c r="M120" s="79" t="s">
        <v>428</v>
      </c>
      <c r="N120" s="83">
        <v>4146.44661</v>
      </c>
      <c r="O120" s="83">
        <v>4013.1055799999999</v>
      </c>
      <c r="P120" s="83">
        <f t="shared" si="30"/>
        <v>8159.5521900000003</v>
      </c>
      <c r="Q120" s="83">
        <v>2250.1689500000002</v>
      </c>
      <c r="R120" s="83">
        <v>1747.9369199999999</v>
      </c>
      <c r="S120" s="83">
        <f t="shared" si="31"/>
        <v>3998.1058700000003</v>
      </c>
      <c r="T120" s="83">
        <f t="shared" si="43"/>
        <v>-2265.1686600000003</v>
      </c>
      <c r="U120" s="83">
        <f t="shared" si="43"/>
        <v>-4161.44632</v>
      </c>
      <c r="V120" s="31">
        <f t="shared" si="44"/>
        <v>-0.56444282734270856</v>
      </c>
      <c r="W120" s="31">
        <f t="shared" si="42"/>
        <v>-0.51000915529409707</v>
      </c>
      <c r="X120" s="94" t="s">
        <v>100</v>
      </c>
      <c r="Y120" s="94" t="s">
        <v>100</v>
      </c>
      <c r="Z120" s="94" t="s">
        <v>100</v>
      </c>
      <c r="AA120" s="85">
        <v>0.27</v>
      </c>
      <c r="AB120" s="85">
        <v>0.27</v>
      </c>
      <c r="AC120" s="85">
        <f>AB120+AA120</f>
        <v>0.54</v>
      </c>
      <c r="AD120" s="85">
        <v>0</v>
      </c>
      <c r="AE120" s="85">
        <v>0</v>
      </c>
      <c r="AF120" s="85">
        <f t="shared" si="33"/>
        <v>0</v>
      </c>
      <c r="AG120" s="85">
        <f t="shared" si="45"/>
        <v>-0.27</v>
      </c>
      <c r="AH120" s="85">
        <f t="shared" si="45"/>
        <v>-0.54</v>
      </c>
      <c r="AI120" s="86">
        <f t="shared" si="46"/>
        <v>-1</v>
      </c>
      <c r="AJ120" s="86">
        <f t="shared" si="46"/>
        <v>-1</v>
      </c>
      <c r="AK120" s="32" t="s">
        <v>100</v>
      </c>
      <c r="AL120" s="32" t="s">
        <v>100</v>
      </c>
      <c r="AM120" s="32" t="s">
        <v>100</v>
      </c>
      <c r="AN120" s="32" t="s">
        <v>100</v>
      </c>
      <c r="AO120" s="32" t="s">
        <v>100</v>
      </c>
      <c r="AP120" s="32" t="s">
        <v>100</v>
      </c>
      <c r="AQ120" s="32" t="s">
        <v>100</v>
      </c>
      <c r="AR120" s="32" t="s">
        <v>100</v>
      </c>
      <c r="AS120" s="91"/>
    </row>
    <row r="121" spans="1:45" s="92" customFormat="1" ht="75.95" customHeight="1">
      <c r="A121" s="9">
        <v>117</v>
      </c>
      <c r="B121" s="80" t="s">
        <v>88</v>
      </c>
      <c r="C121" s="80" t="s">
        <v>306</v>
      </c>
      <c r="D121" s="81" t="s">
        <v>412</v>
      </c>
      <c r="E121" s="80" t="s">
        <v>413</v>
      </c>
      <c r="F121" s="81" t="s">
        <v>432</v>
      </c>
      <c r="G121" s="80" t="s">
        <v>433</v>
      </c>
      <c r="H121" s="80" t="s">
        <v>317</v>
      </c>
      <c r="I121" s="80" t="s">
        <v>317</v>
      </c>
      <c r="J121" s="82" t="s">
        <v>407</v>
      </c>
      <c r="K121" s="79" t="s">
        <v>96</v>
      </c>
      <c r="L121" s="79" t="s">
        <v>97</v>
      </c>
      <c r="M121" s="79" t="s">
        <v>98</v>
      </c>
      <c r="N121" s="83">
        <v>8587.4198099999994</v>
      </c>
      <c r="O121" s="83">
        <v>8311.2664000000004</v>
      </c>
      <c r="P121" s="83">
        <f t="shared" si="30"/>
        <v>16898.68621</v>
      </c>
      <c r="Q121" s="83">
        <v>8846.7667999999994</v>
      </c>
      <c r="R121" s="83">
        <v>25022.184260000002</v>
      </c>
      <c r="S121" s="83">
        <f t="shared" si="31"/>
        <v>33868.951059999999</v>
      </c>
      <c r="T121" s="83">
        <f t="shared" si="43"/>
        <v>16710.917860000001</v>
      </c>
      <c r="U121" s="83">
        <f t="shared" si="43"/>
        <v>16970.26485</v>
      </c>
      <c r="V121" s="31">
        <f t="shared" si="44"/>
        <v>2.0106343673450295</v>
      </c>
      <c r="W121" s="31">
        <f t="shared" si="42"/>
        <v>1.0042357517685394</v>
      </c>
      <c r="X121" s="84" t="str">
        <f>IF(OR(T121&gt;4999.99, T121&lt;-4999.99), "Y", "N")</f>
        <v>Y</v>
      </c>
      <c r="Y121" s="84" t="str">
        <f>IF(AND(V121&gt;=-20%, V121&lt;=20%, T121&gt;=-5000, T121&lt;=5000), "N", "Y")</f>
        <v>Y</v>
      </c>
      <c r="Z121" s="35" t="s">
        <v>434</v>
      </c>
      <c r="AA121" s="85" t="s">
        <v>100</v>
      </c>
      <c r="AB121" s="85" t="s">
        <v>100</v>
      </c>
      <c r="AC121" s="85" t="s">
        <v>100</v>
      </c>
      <c r="AD121" s="85" t="s">
        <v>100</v>
      </c>
      <c r="AE121" s="85" t="s">
        <v>100</v>
      </c>
      <c r="AF121" s="85" t="str">
        <f t="shared" si="33"/>
        <v>N/A</v>
      </c>
      <c r="AG121" s="85" t="str">
        <f t="shared" si="45"/>
        <v>N/A</v>
      </c>
      <c r="AH121" s="85" t="str">
        <f t="shared" si="45"/>
        <v>N/A</v>
      </c>
      <c r="AI121" s="86" t="str">
        <f t="shared" si="46"/>
        <v>N/A</v>
      </c>
      <c r="AJ121" s="86" t="str">
        <f t="shared" si="46"/>
        <v>N/A</v>
      </c>
      <c r="AK121" s="32" t="str">
        <f>IF(AI121="N/A","NO",IF(ABS(AI121)&gt;0.1999,"YES","NO"))</f>
        <v>NO</v>
      </c>
      <c r="AL121" s="87" t="s">
        <v>435</v>
      </c>
      <c r="AM121" s="87" t="s">
        <v>100</v>
      </c>
      <c r="AN121" s="115" t="s">
        <v>101</v>
      </c>
      <c r="AO121" s="90" t="s">
        <v>101</v>
      </c>
      <c r="AP121" s="90" t="str">
        <f>IF(AND(U121&lt;-9999.99, W121&lt;-19.99%), "Under", IF(AND(U121&gt;=-9999.99, U121&lt;=9999.99), "On-Target", IF(AND(U121&gt;9999.99, W121&gt;19.99%), "Over", "Check")))</f>
        <v>Over</v>
      </c>
      <c r="AQ121" s="90" t="s">
        <v>108</v>
      </c>
      <c r="AR121" s="90" t="s">
        <v>436</v>
      </c>
      <c r="AS121" s="91"/>
    </row>
    <row r="122" spans="1:45" s="92" customFormat="1" ht="26.1" customHeight="1">
      <c r="A122" s="9">
        <v>118</v>
      </c>
      <c r="B122" s="80" t="s">
        <v>88</v>
      </c>
      <c r="C122" s="35" t="s">
        <v>306</v>
      </c>
      <c r="D122" s="81" t="s">
        <v>412</v>
      </c>
      <c r="E122" s="80" t="s">
        <v>413</v>
      </c>
      <c r="F122" s="81" t="s">
        <v>432</v>
      </c>
      <c r="G122" s="80" t="s">
        <v>433</v>
      </c>
      <c r="H122" s="80" t="s">
        <v>322</v>
      </c>
      <c r="I122" s="82" t="s">
        <v>437</v>
      </c>
      <c r="J122" s="82" t="s">
        <v>407</v>
      </c>
      <c r="K122" s="79" t="s">
        <v>96</v>
      </c>
      <c r="L122" s="79" t="s">
        <v>97</v>
      </c>
      <c r="M122" s="79" t="s">
        <v>98</v>
      </c>
      <c r="N122" s="83">
        <v>8587.4198099999994</v>
      </c>
      <c r="O122" s="83">
        <v>8311.2664000000004</v>
      </c>
      <c r="P122" s="83">
        <f t="shared" si="30"/>
        <v>16898.68621</v>
      </c>
      <c r="Q122" s="83">
        <v>8846.7667999999994</v>
      </c>
      <c r="R122" s="83">
        <v>25022.184260000002</v>
      </c>
      <c r="S122" s="83">
        <f t="shared" si="31"/>
        <v>33868.951059999999</v>
      </c>
      <c r="T122" s="83">
        <f t="shared" si="43"/>
        <v>16710.917860000001</v>
      </c>
      <c r="U122" s="83">
        <f t="shared" si="43"/>
        <v>16970.26485</v>
      </c>
      <c r="V122" s="31">
        <f t="shared" si="44"/>
        <v>2.0106343673450295</v>
      </c>
      <c r="W122" s="31">
        <f t="shared" si="42"/>
        <v>1.0042357517685394</v>
      </c>
      <c r="X122" s="94" t="s">
        <v>100</v>
      </c>
      <c r="Y122" s="94" t="s">
        <v>100</v>
      </c>
      <c r="Z122" s="94" t="s">
        <v>100</v>
      </c>
      <c r="AA122" s="85" t="s">
        <v>100</v>
      </c>
      <c r="AB122" s="85" t="s">
        <v>100</v>
      </c>
      <c r="AC122" s="85" t="s">
        <v>100</v>
      </c>
      <c r="AD122" s="85" t="s">
        <v>100</v>
      </c>
      <c r="AE122" s="85" t="s">
        <v>100</v>
      </c>
      <c r="AF122" s="85" t="str">
        <f t="shared" si="33"/>
        <v>N/A</v>
      </c>
      <c r="AG122" s="85" t="str">
        <f t="shared" si="45"/>
        <v>N/A</v>
      </c>
      <c r="AH122" s="85" t="str">
        <f t="shared" si="45"/>
        <v>N/A</v>
      </c>
      <c r="AI122" s="86" t="str">
        <f t="shared" si="46"/>
        <v>N/A</v>
      </c>
      <c r="AJ122" s="86" t="str">
        <f t="shared" si="46"/>
        <v>N/A</v>
      </c>
      <c r="AK122" s="32" t="s">
        <v>100</v>
      </c>
      <c r="AL122" s="32" t="s">
        <v>100</v>
      </c>
      <c r="AM122" s="32" t="s">
        <v>100</v>
      </c>
      <c r="AN122" s="32" t="s">
        <v>100</v>
      </c>
      <c r="AO122" s="32" t="s">
        <v>100</v>
      </c>
      <c r="AP122" s="32" t="s">
        <v>100</v>
      </c>
      <c r="AQ122" s="32" t="s">
        <v>100</v>
      </c>
      <c r="AR122" s="32" t="s">
        <v>100</v>
      </c>
      <c r="AS122" s="91"/>
    </row>
    <row r="123" spans="1:45" s="92" customFormat="1" ht="51" customHeight="1">
      <c r="A123" s="9">
        <v>119</v>
      </c>
      <c r="B123" s="80" t="s">
        <v>88</v>
      </c>
      <c r="C123" s="80" t="s">
        <v>306</v>
      </c>
      <c r="D123" s="81" t="s">
        <v>412</v>
      </c>
      <c r="E123" s="80" t="s">
        <v>413</v>
      </c>
      <c r="F123" s="81" t="s">
        <v>438</v>
      </c>
      <c r="G123" s="80" t="s">
        <v>439</v>
      </c>
      <c r="H123" s="80" t="s">
        <v>317</v>
      </c>
      <c r="I123" s="80" t="s">
        <v>317</v>
      </c>
      <c r="J123" s="82" t="s">
        <v>407</v>
      </c>
      <c r="K123" s="79" t="s">
        <v>96</v>
      </c>
      <c r="L123" s="79" t="s">
        <v>97</v>
      </c>
      <c r="M123" s="79" t="s">
        <v>98</v>
      </c>
      <c r="N123" s="83">
        <v>23608.168549999999</v>
      </c>
      <c r="O123" s="83">
        <v>22848.979360000001</v>
      </c>
      <c r="P123" s="83">
        <f t="shared" si="30"/>
        <v>46457.14791</v>
      </c>
      <c r="Q123" s="83">
        <v>5006.1806800000004</v>
      </c>
      <c r="R123" s="83">
        <v>10314.023289999999</v>
      </c>
      <c r="S123" s="83">
        <f t="shared" si="31"/>
        <v>15320.203969999999</v>
      </c>
      <c r="T123" s="83">
        <f t="shared" si="43"/>
        <v>-12534.956070000002</v>
      </c>
      <c r="U123" s="83">
        <f t="shared" si="43"/>
        <v>-31136.943940000001</v>
      </c>
      <c r="V123" s="31">
        <f t="shared" si="44"/>
        <v>-0.54860026229197845</v>
      </c>
      <c r="W123" s="31">
        <f t="shared" si="42"/>
        <v>-0.67022934770599008</v>
      </c>
      <c r="X123" s="84" t="str">
        <f>IF(OR(T123&gt;4999.99, T123&lt;-4999.99), "Y", "N")</f>
        <v>Y</v>
      </c>
      <c r="Y123" s="84" t="str">
        <f>IF(AND(V123&gt;=-20%, V123&lt;=20%, T123&gt;=-5000, T123&lt;=5000), "N", "Y")</f>
        <v>Y</v>
      </c>
      <c r="Z123" s="122" t="s">
        <v>440</v>
      </c>
      <c r="AA123" s="85">
        <v>18</v>
      </c>
      <c r="AB123" s="85">
        <v>18</v>
      </c>
      <c r="AC123" s="85">
        <f>AB123+AA123</f>
        <v>36</v>
      </c>
      <c r="AD123" s="85">
        <v>2</v>
      </c>
      <c r="AE123" s="85">
        <v>9</v>
      </c>
      <c r="AF123" s="85">
        <f t="shared" si="33"/>
        <v>11</v>
      </c>
      <c r="AG123" s="85">
        <f t="shared" si="45"/>
        <v>-9</v>
      </c>
      <c r="AH123" s="85">
        <f t="shared" si="45"/>
        <v>-25</v>
      </c>
      <c r="AI123" s="86">
        <f t="shared" si="46"/>
        <v>-0.5</v>
      </c>
      <c r="AJ123" s="86">
        <f t="shared" si="46"/>
        <v>-0.69444444444444442</v>
      </c>
      <c r="AK123" s="32" t="str">
        <f>IF(AI123="N/A","NO",IF(ABS(AI123)&gt;0.1999,"YES","NO"))</f>
        <v>YES</v>
      </c>
      <c r="AL123" s="87" t="s">
        <v>422</v>
      </c>
      <c r="AM123" s="87" t="s">
        <v>167</v>
      </c>
      <c r="AN123" s="115" t="s">
        <v>114</v>
      </c>
      <c r="AO123" s="90" t="s">
        <v>114</v>
      </c>
      <c r="AP123" s="90" t="str">
        <f>IF(AND(U123&lt;-9999.99, W123&lt;-19.99%), "Under", IF(AND(U123&gt;=-9999.99, U123&lt;=9999.99), "On-Target", IF(AND(U123&gt;9999.99, W123&gt;19.99%), "Over", "Check")))</f>
        <v>Under</v>
      </c>
      <c r="AQ123" s="90" t="s">
        <v>430</v>
      </c>
      <c r="AR123" s="90" t="s">
        <v>441</v>
      </c>
      <c r="AS123" s="91"/>
    </row>
    <row r="124" spans="1:45" s="92" customFormat="1" ht="26.1" customHeight="1">
      <c r="A124" s="9">
        <v>120</v>
      </c>
      <c r="B124" s="80" t="s">
        <v>88</v>
      </c>
      <c r="C124" s="35" t="s">
        <v>306</v>
      </c>
      <c r="D124" s="81" t="s">
        <v>412</v>
      </c>
      <c r="E124" s="80" t="s">
        <v>413</v>
      </c>
      <c r="F124" s="81" t="s">
        <v>438</v>
      </c>
      <c r="G124" s="80" t="s">
        <v>439</v>
      </c>
      <c r="H124" s="80" t="s">
        <v>322</v>
      </c>
      <c r="I124" s="82" t="s">
        <v>442</v>
      </c>
      <c r="J124" s="82" t="s">
        <v>407</v>
      </c>
      <c r="K124" s="79" t="s">
        <v>96</v>
      </c>
      <c r="L124" s="79" t="s">
        <v>97</v>
      </c>
      <c r="M124" s="79" t="s">
        <v>98</v>
      </c>
      <c r="N124" s="83">
        <v>23608.168549999999</v>
      </c>
      <c r="O124" s="83">
        <v>22848.979360000001</v>
      </c>
      <c r="P124" s="83">
        <f t="shared" si="30"/>
        <v>46457.14791</v>
      </c>
      <c r="Q124" s="83">
        <v>5006.1806800000004</v>
      </c>
      <c r="R124" s="83">
        <v>10314.023289999999</v>
      </c>
      <c r="S124" s="83">
        <f t="shared" si="31"/>
        <v>15320.203969999999</v>
      </c>
      <c r="T124" s="83">
        <f t="shared" si="43"/>
        <v>-12534.956070000002</v>
      </c>
      <c r="U124" s="83">
        <f t="shared" si="43"/>
        <v>-31136.943940000001</v>
      </c>
      <c r="V124" s="31">
        <f t="shared" si="44"/>
        <v>-0.54860026229197845</v>
      </c>
      <c r="W124" s="31">
        <f t="shared" si="42"/>
        <v>-0.67022934770599008</v>
      </c>
      <c r="X124" s="94" t="s">
        <v>100</v>
      </c>
      <c r="Y124" s="94" t="s">
        <v>100</v>
      </c>
      <c r="Z124" s="94" t="s">
        <v>100</v>
      </c>
      <c r="AA124" s="85">
        <v>18</v>
      </c>
      <c r="AB124" s="85">
        <v>18</v>
      </c>
      <c r="AC124" s="85">
        <f>AB124+AA124</f>
        <v>36</v>
      </c>
      <c r="AD124" s="85">
        <v>2</v>
      </c>
      <c r="AE124" s="85">
        <v>9</v>
      </c>
      <c r="AF124" s="85">
        <f t="shared" si="33"/>
        <v>11</v>
      </c>
      <c r="AG124" s="85">
        <f t="shared" si="45"/>
        <v>-9</v>
      </c>
      <c r="AH124" s="85">
        <f t="shared" si="45"/>
        <v>-25</v>
      </c>
      <c r="AI124" s="86">
        <f t="shared" si="46"/>
        <v>-0.5</v>
      </c>
      <c r="AJ124" s="86">
        <f t="shared" si="46"/>
        <v>-0.69444444444444442</v>
      </c>
      <c r="AK124" s="32" t="s">
        <v>100</v>
      </c>
      <c r="AL124" s="32" t="s">
        <v>100</v>
      </c>
      <c r="AM124" s="32" t="s">
        <v>100</v>
      </c>
      <c r="AN124" s="32" t="s">
        <v>100</v>
      </c>
      <c r="AO124" s="32" t="s">
        <v>100</v>
      </c>
      <c r="AP124" s="32" t="s">
        <v>100</v>
      </c>
      <c r="AQ124" s="32" t="s">
        <v>100</v>
      </c>
      <c r="AR124" s="32" t="s">
        <v>100</v>
      </c>
      <c r="AS124" s="91"/>
    </row>
    <row r="125" spans="1:45" s="92" customFormat="1" ht="90.6" customHeight="1">
      <c r="A125" s="9">
        <v>121</v>
      </c>
      <c r="B125" s="80" t="s">
        <v>88</v>
      </c>
      <c r="C125" s="80" t="s">
        <v>306</v>
      </c>
      <c r="D125" s="81" t="s">
        <v>412</v>
      </c>
      <c r="E125" s="80" t="s">
        <v>413</v>
      </c>
      <c r="F125" s="81" t="s">
        <v>443</v>
      </c>
      <c r="G125" s="80" t="s">
        <v>444</v>
      </c>
      <c r="H125" s="80" t="s">
        <v>317</v>
      </c>
      <c r="I125" s="80" t="s">
        <v>317</v>
      </c>
      <c r="J125" s="82" t="s">
        <v>407</v>
      </c>
      <c r="K125" s="79" t="s">
        <v>96</v>
      </c>
      <c r="L125" s="79" t="s">
        <v>427</v>
      </c>
      <c r="M125" s="79" t="s">
        <v>428</v>
      </c>
      <c r="N125" s="83">
        <v>8486.1046200000001</v>
      </c>
      <c r="O125" s="83">
        <v>8213.2092900000007</v>
      </c>
      <c r="P125" s="83">
        <f t="shared" si="30"/>
        <v>16699.313910000001</v>
      </c>
      <c r="Q125" s="83">
        <v>5199.4349300000003</v>
      </c>
      <c r="R125" s="83">
        <v>9042.5206400000006</v>
      </c>
      <c r="S125" s="83">
        <f t="shared" si="31"/>
        <v>14241.955570000002</v>
      </c>
      <c r="T125" s="83">
        <f t="shared" si="43"/>
        <v>829.31134999999995</v>
      </c>
      <c r="U125" s="83">
        <f t="shared" si="43"/>
        <v>-2457.3583399999989</v>
      </c>
      <c r="V125" s="31">
        <f t="shared" si="44"/>
        <v>0.10097287439268456</v>
      </c>
      <c r="W125" s="31">
        <f t="shared" si="42"/>
        <v>-0.14715325151942119</v>
      </c>
      <c r="X125" s="84" t="str">
        <f>IF(OR(T125&gt;9999.99, T125&lt;-9999.99), "Y", "N")</f>
        <v>N</v>
      </c>
      <c r="Y125" s="84" t="s">
        <v>288</v>
      </c>
      <c r="Z125" s="35" t="s">
        <v>445</v>
      </c>
      <c r="AA125" s="85" t="s">
        <v>100</v>
      </c>
      <c r="AB125" s="85" t="s">
        <v>100</v>
      </c>
      <c r="AC125" s="85" t="s">
        <v>100</v>
      </c>
      <c r="AD125" s="85" t="s">
        <v>100</v>
      </c>
      <c r="AE125" s="85" t="s">
        <v>100</v>
      </c>
      <c r="AF125" s="85" t="str">
        <f t="shared" si="33"/>
        <v>N/A</v>
      </c>
      <c r="AG125" s="85" t="str">
        <f t="shared" si="45"/>
        <v>N/A</v>
      </c>
      <c r="AH125" s="85" t="str">
        <f t="shared" si="45"/>
        <v>N/A</v>
      </c>
      <c r="AI125" s="86" t="str">
        <f t="shared" si="46"/>
        <v>N/A</v>
      </c>
      <c r="AJ125" s="86" t="str">
        <f t="shared" si="46"/>
        <v>N/A</v>
      </c>
      <c r="AK125" s="32" t="str">
        <f>IF(AI125="N/A","NO",IF(ABS(AI125)&gt;0.1999,"YES","NO"))</f>
        <v>NO</v>
      </c>
      <c r="AL125" s="87" t="s">
        <v>100</v>
      </c>
      <c r="AM125" s="87" t="s">
        <v>100</v>
      </c>
      <c r="AN125" s="115" t="s">
        <v>101</v>
      </c>
      <c r="AO125" s="90" t="s">
        <v>101</v>
      </c>
      <c r="AP125" s="90" t="str">
        <f>IF(AND(U125&lt;-9999.99, W125&lt;-19.99%), "Under", IF(AND(U125&gt;=-9999.99, U125&lt;=9999.99), "On-Target", IF(AND(U125&gt;9999.99, W125&gt;19.99%), "Over", "Check")))</f>
        <v>On-Target</v>
      </c>
      <c r="AQ125" s="90" t="s">
        <v>108</v>
      </c>
      <c r="AR125" s="90" t="s">
        <v>100</v>
      </c>
      <c r="AS125" s="91"/>
    </row>
    <row r="126" spans="1:45" s="92" customFormat="1" ht="38.450000000000003" customHeight="1">
      <c r="A126" s="9">
        <v>122</v>
      </c>
      <c r="B126" s="80" t="s">
        <v>88</v>
      </c>
      <c r="C126" s="35" t="s">
        <v>306</v>
      </c>
      <c r="D126" s="81" t="s">
        <v>412</v>
      </c>
      <c r="E126" s="80" t="s">
        <v>413</v>
      </c>
      <c r="F126" s="81" t="s">
        <v>443</v>
      </c>
      <c r="G126" s="80" t="s">
        <v>444</v>
      </c>
      <c r="H126" s="80" t="s">
        <v>322</v>
      </c>
      <c r="I126" s="82" t="s">
        <v>446</v>
      </c>
      <c r="J126" s="82" t="s">
        <v>407</v>
      </c>
      <c r="K126" s="79" t="s">
        <v>96</v>
      </c>
      <c r="L126" s="79" t="s">
        <v>427</v>
      </c>
      <c r="M126" s="79" t="s">
        <v>428</v>
      </c>
      <c r="N126" s="83">
        <v>8486.1046200000001</v>
      </c>
      <c r="O126" s="83">
        <v>8213.2092900000007</v>
      </c>
      <c r="P126" s="83">
        <f t="shared" si="30"/>
        <v>16699.313910000001</v>
      </c>
      <c r="Q126" s="83">
        <v>5199.4349300000003</v>
      </c>
      <c r="R126" s="83">
        <v>9042.5206400000006</v>
      </c>
      <c r="S126" s="83">
        <f t="shared" si="31"/>
        <v>14241.955570000002</v>
      </c>
      <c r="T126" s="83">
        <f t="shared" si="43"/>
        <v>829.31134999999995</v>
      </c>
      <c r="U126" s="83">
        <f t="shared" si="43"/>
        <v>-2457.3583399999989</v>
      </c>
      <c r="V126" s="31">
        <f t="shared" si="44"/>
        <v>0.10097287439268456</v>
      </c>
      <c r="W126" s="31">
        <f t="shared" si="42"/>
        <v>-0.14715325151942119</v>
      </c>
      <c r="X126" s="94" t="s">
        <v>100</v>
      </c>
      <c r="Y126" s="94" t="s">
        <v>100</v>
      </c>
      <c r="Z126" s="94" t="s">
        <v>100</v>
      </c>
      <c r="AA126" s="85" t="s">
        <v>100</v>
      </c>
      <c r="AB126" s="85" t="s">
        <v>100</v>
      </c>
      <c r="AC126" s="85" t="s">
        <v>100</v>
      </c>
      <c r="AD126" s="85" t="s">
        <v>100</v>
      </c>
      <c r="AE126" s="85" t="s">
        <v>100</v>
      </c>
      <c r="AF126" s="85" t="str">
        <f t="shared" si="33"/>
        <v>N/A</v>
      </c>
      <c r="AG126" s="85" t="str">
        <f t="shared" si="45"/>
        <v>N/A</v>
      </c>
      <c r="AH126" s="85" t="str">
        <f t="shared" si="45"/>
        <v>N/A</v>
      </c>
      <c r="AI126" s="86" t="str">
        <f t="shared" si="46"/>
        <v>N/A</v>
      </c>
      <c r="AJ126" s="86" t="str">
        <f t="shared" si="46"/>
        <v>N/A</v>
      </c>
      <c r="AK126" s="32" t="s">
        <v>100</v>
      </c>
      <c r="AL126" s="32" t="s">
        <v>100</v>
      </c>
      <c r="AM126" s="32" t="s">
        <v>100</v>
      </c>
      <c r="AN126" s="32" t="s">
        <v>100</v>
      </c>
      <c r="AO126" s="32" t="s">
        <v>100</v>
      </c>
      <c r="AP126" s="32" t="s">
        <v>100</v>
      </c>
      <c r="AQ126" s="32" t="s">
        <v>100</v>
      </c>
      <c r="AR126" s="32" t="s">
        <v>100</v>
      </c>
      <c r="AS126" s="91"/>
    </row>
    <row r="127" spans="1:45" s="92" customFormat="1" ht="63.6" customHeight="1">
      <c r="A127" s="9">
        <v>123</v>
      </c>
      <c r="B127" s="80" t="s">
        <v>88</v>
      </c>
      <c r="C127" s="80" t="s">
        <v>306</v>
      </c>
      <c r="D127" s="81" t="s">
        <v>412</v>
      </c>
      <c r="E127" s="80" t="s">
        <v>413</v>
      </c>
      <c r="F127" s="81" t="s">
        <v>447</v>
      </c>
      <c r="G127" s="80" t="s">
        <v>448</v>
      </c>
      <c r="H127" s="80" t="s">
        <v>317</v>
      </c>
      <c r="I127" s="80" t="s">
        <v>317</v>
      </c>
      <c r="J127" s="82" t="s">
        <v>407</v>
      </c>
      <c r="K127" s="79" t="s">
        <v>96</v>
      </c>
      <c r="L127" s="79" t="s">
        <v>427</v>
      </c>
      <c r="M127" s="79" t="s">
        <v>428</v>
      </c>
      <c r="N127" s="83">
        <v>2549.8581300000001</v>
      </c>
      <c r="O127" s="83">
        <v>2467.86004</v>
      </c>
      <c r="P127" s="83">
        <f t="shared" si="30"/>
        <v>5017.7181700000001</v>
      </c>
      <c r="Q127" s="83">
        <v>12771.911829999999</v>
      </c>
      <c r="R127" s="83">
        <v>2916.4717500000002</v>
      </c>
      <c r="S127" s="83">
        <f t="shared" si="31"/>
        <v>15688.38358</v>
      </c>
      <c r="T127" s="83">
        <f t="shared" si="43"/>
        <v>448.61171000000013</v>
      </c>
      <c r="U127" s="83">
        <f t="shared" si="43"/>
        <v>10670.66541</v>
      </c>
      <c r="V127" s="31">
        <f t="shared" si="44"/>
        <v>0.18178166619205849</v>
      </c>
      <c r="W127" s="31">
        <f t="shared" si="42"/>
        <v>2.1265971998582773</v>
      </c>
      <c r="X127" s="84" t="str">
        <f>IF(OR(T127&gt;9999.99, T127&lt;-9999.99), "Y", "N")</f>
        <v>N</v>
      </c>
      <c r="Y127" s="84" t="s">
        <v>288</v>
      </c>
      <c r="Z127" s="122" t="s">
        <v>449</v>
      </c>
      <c r="AA127" s="85">
        <v>1</v>
      </c>
      <c r="AB127" s="85">
        <v>1</v>
      </c>
      <c r="AC127" s="85">
        <f t="shared" ref="AC127:AC132" si="47">AB127+AA127</f>
        <v>2</v>
      </c>
      <c r="AD127" s="85">
        <v>1</v>
      </c>
      <c r="AE127" s="85">
        <v>0</v>
      </c>
      <c r="AF127" s="85">
        <f t="shared" si="33"/>
        <v>1</v>
      </c>
      <c r="AG127" s="85">
        <f t="shared" si="45"/>
        <v>-1</v>
      </c>
      <c r="AH127" s="85">
        <f t="shared" si="45"/>
        <v>-1</v>
      </c>
      <c r="AI127" s="86">
        <f t="shared" si="46"/>
        <v>-1</v>
      </c>
      <c r="AJ127" s="86">
        <f t="shared" si="46"/>
        <v>-0.5</v>
      </c>
      <c r="AK127" s="32" t="str">
        <f>IF(AI127="N/A","NO",IF(ABS(AI127)&gt;0.1999,"YES","NO"))</f>
        <v>YES</v>
      </c>
      <c r="AL127" s="87" t="s">
        <v>100</v>
      </c>
      <c r="AM127" s="87" t="s">
        <v>450</v>
      </c>
      <c r="AN127" s="115" t="s">
        <v>114</v>
      </c>
      <c r="AO127" s="90" t="s">
        <v>101</v>
      </c>
      <c r="AP127" s="90" t="str">
        <f>IF(AND(U127&lt;-9999.99, W127&lt;-19.99%), "Under", IF(AND(U127&gt;=-9999.99, U127&lt;=9999.99), "On-Target", IF(AND(U127&gt;9999.99, W127&gt;19.99%), "Over", "Check")))</f>
        <v>Over</v>
      </c>
      <c r="AQ127" s="90" t="s">
        <v>108</v>
      </c>
      <c r="AR127" s="90" t="s">
        <v>451</v>
      </c>
      <c r="AS127" s="91"/>
    </row>
    <row r="128" spans="1:45" s="92" customFormat="1" ht="38.450000000000003" customHeight="1">
      <c r="A128" s="9">
        <v>124</v>
      </c>
      <c r="B128" s="80" t="s">
        <v>88</v>
      </c>
      <c r="C128" s="35" t="s">
        <v>306</v>
      </c>
      <c r="D128" s="81" t="s">
        <v>412</v>
      </c>
      <c r="E128" s="80" t="s">
        <v>413</v>
      </c>
      <c r="F128" s="81" t="s">
        <v>447</v>
      </c>
      <c r="G128" s="80" t="s">
        <v>448</v>
      </c>
      <c r="H128" s="80" t="s">
        <v>322</v>
      </c>
      <c r="I128" s="82" t="s">
        <v>452</v>
      </c>
      <c r="J128" s="82" t="s">
        <v>407</v>
      </c>
      <c r="K128" s="79" t="s">
        <v>96</v>
      </c>
      <c r="L128" s="79" t="s">
        <v>427</v>
      </c>
      <c r="M128" s="79" t="s">
        <v>428</v>
      </c>
      <c r="N128" s="83">
        <v>2549.8581300000001</v>
      </c>
      <c r="O128" s="83">
        <v>2467.86004</v>
      </c>
      <c r="P128" s="83">
        <f t="shared" si="30"/>
        <v>5017.7181700000001</v>
      </c>
      <c r="Q128" s="83">
        <v>12771.911829999999</v>
      </c>
      <c r="R128" s="83">
        <v>2916.4717500000002</v>
      </c>
      <c r="S128" s="83">
        <f t="shared" si="31"/>
        <v>15688.38358</v>
      </c>
      <c r="T128" s="83">
        <f t="shared" si="43"/>
        <v>448.61171000000013</v>
      </c>
      <c r="U128" s="83">
        <f t="shared" si="43"/>
        <v>10670.66541</v>
      </c>
      <c r="V128" s="31">
        <f t="shared" si="44"/>
        <v>0.18178166619205849</v>
      </c>
      <c r="W128" s="31">
        <f t="shared" si="42"/>
        <v>2.1265971998582773</v>
      </c>
      <c r="X128" s="94" t="s">
        <v>100</v>
      </c>
      <c r="Y128" s="94" t="s">
        <v>100</v>
      </c>
      <c r="Z128" s="94" t="s">
        <v>100</v>
      </c>
      <c r="AA128" s="85">
        <v>1</v>
      </c>
      <c r="AB128" s="85">
        <v>1</v>
      </c>
      <c r="AC128" s="85">
        <f t="shared" si="47"/>
        <v>2</v>
      </c>
      <c r="AD128" s="85">
        <v>1</v>
      </c>
      <c r="AE128" s="85">
        <v>0</v>
      </c>
      <c r="AF128" s="85">
        <f t="shared" si="33"/>
        <v>1</v>
      </c>
      <c r="AG128" s="85">
        <f t="shared" si="45"/>
        <v>-1</v>
      </c>
      <c r="AH128" s="85">
        <f t="shared" si="45"/>
        <v>-1</v>
      </c>
      <c r="AI128" s="86">
        <f t="shared" si="46"/>
        <v>-1</v>
      </c>
      <c r="AJ128" s="86">
        <f t="shared" si="46"/>
        <v>-0.5</v>
      </c>
      <c r="AK128" s="32" t="s">
        <v>100</v>
      </c>
      <c r="AL128" s="32" t="s">
        <v>100</v>
      </c>
      <c r="AM128" s="32" t="s">
        <v>100</v>
      </c>
      <c r="AN128" s="32" t="s">
        <v>100</v>
      </c>
      <c r="AO128" s="32" t="s">
        <v>100</v>
      </c>
      <c r="AP128" s="32" t="s">
        <v>100</v>
      </c>
      <c r="AQ128" s="32" t="s">
        <v>100</v>
      </c>
      <c r="AR128" s="32" t="s">
        <v>100</v>
      </c>
      <c r="AS128" s="91"/>
    </row>
    <row r="129" spans="1:45" s="92" customFormat="1" ht="51" customHeight="1">
      <c r="A129" s="9">
        <v>125</v>
      </c>
      <c r="B129" s="80" t="s">
        <v>88</v>
      </c>
      <c r="C129" s="80" t="s">
        <v>306</v>
      </c>
      <c r="D129" s="81" t="s">
        <v>412</v>
      </c>
      <c r="E129" s="80" t="s">
        <v>413</v>
      </c>
      <c r="F129" s="81" t="s">
        <v>453</v>
      </c>
      <c r="G129" s="80" t="s">
        <v>454</v>
      </c>
      <c r="H129" s="80" t="s">
        <v>317</v>
      </c>
      <c r="I129" s="80" t="s">
        <v>317</v>
      </c>
      <c r="J129" s="82" t="s">
        <v>407</v>
      </c>
      <c r="K129" s="79" t="s">
        <v>96</v>
      </c>
      <c r="L129" s="79" t="s">
        <v>427</v>
      </c>
      <c r="M129" s="79" t="s">
        <v>428</v>
      </c>
      <c r="N129" s="83">
        <v>13542.13839</v>
      </c>
      <c r="O129" s="83">
        <v>13106.651619999999</v>
      </c>
      <c r="P129" s="83">
        <f t="shared" si="30"/>
        <v>26648.790009999997</v>
      </c>
      <c r="Q129" s="83">
        <v>9749.3143500000006</v>
      </c>
      <c r="R129" s="83">
        <v>16625.9264</v>
      </c>
      <c r="S129" s="83">
        <f t="shared" si="31"/>
        <v>26375.240750000001</v>
      </c>
      <c r="T129" s="83">
        <f t="shared" si="43"/>
        <v>3519.2747800000016</v>
      </c>
      <c r="U129" s="83">
        <f t="shared" si="43"/>
        <v>-273.54925999999614</v>
      </c>
      <c r="V129" s="31">
        <f t="shared" si="44"/>
        <v>0.26851059157090817</v>
      </c>
      <c r="W129" s="31">
        <f t="shared" si="42"/>
        <v>-1.0264978631200381E-2</v>
      </c>
      <c r="X129" s="84" t="str">
        <f>IF(OR(T129&gt;9999.99, T129&lt;-9999.99), "Y", "N")</f>
        <v>N</v>
      </c>
      <c r="Y129" s="84" t="str">
        <f>IF(AND(T129&gt;=-9999.99, T129&lt;=9999.99, V129&gt;=-20%, V129&lt;=20%), "Y", "N")</f>
        <v>N</v>
      </c>
      <c r="Z129" s="122" t="s">
        <v>449</v>
      </c>
      <c r="AA129" s="85">
        <v>8</v>
      </c>
      <c r="AB129" s="85">
        <v>8</v>
      </c>
      <c r="AC129" s="85">
        <f t="shared" si="47"/>
        <v>16</v>
      </c>
      <c r="AD129" s="85">
        <v>2</v>
      </c>
      <c r="AE129" s="85">
        <v>3</v>
      </c>
      <c r="AF129" s="85">
        <f t="shared" si="33"/>
        <v>5</v>
      </c>
      <c r="AG129" s="85">
        <f t="shared" si="45"/>
        <v>-5</v>
      </c>
      <c r="AH129" s="85">
        <f t="shared" si="45"/>
        <v>-11</v>
      </c>
      <c r="AI129" s="86">
        <f t="shared" si="46"/>
        <v>-0.625</v>
      </c>
      <c r="AJ129" s="86">
        <f t="shared" si="46"/>
        <v>-0.6875</v>
      </c>
      <c r="AK129" s="32" t="str">
        <f>IF(AI129="N/A","NO",IF(ABS(AI129)&gt;0.1999,"YES","NO"))</f>
        <v>YES</v>
      </c>
      <c r="AL129" s="87" t="s">
        <v>100</v>
      </c>
      <c r="AM129" s="87" t="s">
        <v>167</v>
      </c>
      <c r="AN129" s="115" t="s">
        <v>114</v>
      </c>
      <c r="AO129" s="90" t="s">
        <v>101</v>
      </c>
      <c r="AP129" s="90" t="str">
        <f>IF(AND(U129&lt;-9999.99, W129&lt;-19.99%), "Under", IF(AND(U129&gt;=-9999.99, U129&lt;=9999.99), "On-Target", IF(AND(U129&gt;9999.99, W129&gt;19.99%), "Over", "Check")))</f>
        <v>On-Target</v>
      </c>
      <c r="AQ129" s="90" t="s">
        <v>108</v>
      </c>
      <c r="AR129" s="90" t="s">
        <v>455</v>
      </c>
      <c r="AS129" s="91"/>
    </row>
    <row r="130" spans="1:45" s="92" customFormat="1" ht="26.1" customHeight="1">
      <c r="A130" s="9">
        <v>126</v>
      </c>
      <c r="B130" s="80" t="s">
        <v>88</v>
      </c>
      <c r="C130" s="35" t="s">
        <v>306</v>
      </c>
      <c r="D130" s="81" t="s">
        <v>412</v>
      </c>
      <c r="E130" s="80" t="s">
        <v>413</v>
      </c>
      <c r="F130" s="81" t="s">
        <v>453</v>
      </c>
      <c r="G130" s="80" t="s">
        <v>454</v>
      </c>
      <c r="H130" s="80" t="s">
        <v>322</v>
      </c>
      <c r="I130" s="82" t="s">
        <v>456</v>
      </c>
      <c r="J130" s="82" t="s">
        <v>407</v>
      </c>
      <c r="K130" s="79" t="s">
        <v>96</v>
      </c>
      <c r="L130" s="79" t="s">
        <v>427</v>
      </c>
      <c r="M130" s="79" t="s">
        <v>428</v>
      </c>
      <c r="N130" s="83">
        <v>13542.13839</v>
      </c>
      <c r="O130" s="83">
        <v>13106.651619999999</v>
      </c>
      <c r="P130" s="83">
        <f t="shared" si="30"/>
        <v>26648.790009999997</v>
      </c>
      <c r="Q130" s="83">
        <v>9749.3143500000006</v>
      </c>
      <c r="R130" s="83">
        <v>16625.9264</v>
      </c>
      <c r="S130" s="83">
        <f t="shared" si="31"/>
        <v>26375.240750000001</v>
      </c>
      <c r="T130" s="83">
        <f t="shared" si="43"/>
        <v>3519.2747800000016</v>
      </c>
      <c r="U130" s="83">
        <f t="shared" si="43"/>
        <v>-273.54925999999614</v>
      </c>
      <c r="V130" s="31">
        <f t="shared" si="44"/>
        <v>0.26851059157090817</v>
      </c>
      <c r="W130" s="31">
        <f t="shared" si="42"/>
        <v>-1.0264978631200381E-2</v>
      </c>
      <c r="X130" s="94" t="s">
        <v>100</v>
      </c>
      <c r="Y130" s="94" t="s">
        <v>100</v>
      </c>
      <c r="Z130" s="94" t="s">
        <v>100</v>
      </c>
      <c r="AA130" s="85">
        <v>8</v>
      </c>
      <c r="AB130" s="85">
        <v>8</v>
      </c>
      <c r="AC130" s="85">
        <f t="shared" si="47"/>
        <v>16</v>
      </c>
      <c r="AD130" s="85">
        <v>2</v>
      </c>
      <c r="AE130" s="85">
        <v>3</v>
      </c>
      <c r="AF130" s="85">
        <f t="shared" si="33"/>
        <v>5</v>
      </c>
      <c r="AG130" s="85">
        <f t="shared" si="45"/>
        <v>-5</v>
      </c>
      <c r="AH130" s="85">
        <f t="shared" si="45"/>
        <v>-11</v>
      </c>
      <c r="AI130" s="86">
        <f t="shared" si="46"/>
        <v>-0.625</v>
      </c>
      <c r="AJ130" s="86">
        <f t="shared" si="46"/>
        <v>-0.6875</v>
      </c>
      <c r="AK130" s="32" t="s">
        <v>100</v>
      </c>
      <c r="AL130" s="32" t="s">
        <v>100</v>
      </c>
      <c r="AM130" s="32" t="s">
        <v>100</v>
      </c>
      <c r="AN130" s="32" t="s">
        <v>100</v>
      </c>
      <c r="AO130" s="32" t="s">
        <v>100</v>
      </c>
      <c r="AP130" s="32" t="s">
        <v>100</v>
      </c>
      <c r="AQ130" s="32" t="s">
        <v>100</v>
      </c>
      <c r="AR130" s="32" t="s">
        <v>100</v>
      </c>
      <c r="AS130" s="91"/>
    </row>
    <row r="131" spans="1:45" s="92" customFormat="1" ht="63.6" customHeight="1">
      <c r="A131" s="9">
        <v>127</v>
      </c>
      <c r="B131" s="80" t="s">
        <v>88</v>
      </c>
      <c r="C131" s="80" t="s">
        <v>306</v>
      </c>
      <c r="D131" s="81" t="s">
        <v>412</v>
      </c>
      <c r="E131" s="80" t="s">
        <v>413</v>
      </c>
      <c r="F131" s="81" t="s">
        <v>457</v>
      </c>
      <c r="G131" s="80" t="s">
        <v>458</v>
      </c>
      <c r="H131" s="80" t="s">
        <v>317</v>
      </c>
      <c r="I131" s="80" t="s">
        <v>317</v>
      </c>
      <c r="J131" s="82" t="s">
        <v>407</v>
      </c>
      <c r="K131" s="79" t="s">
        <v>96</v>
      </c>
      <c r="L131" s="79" t="s">
        <v>427</v>
      </c>
      <c r="M131" s="79" t="s">
        <v>428</v>
      </c>
      <c r="N131" s="83">
        <v>10178.429829999999</v>
      </c>
      <c r="O131" s="83">
        <v>9851.112869999999</v>
      </c>
      <c r="P131" s="83">
        <f t="shared" si="30"/>
        <v>20029.542699999998</v>
      </c>
      <c r="Q131" s="83">
        <v>328.22237000000001</v>
      </c>
      <c r="R131" s="83">
        <v>539.93552999999997</v>
      </c>
      <c r="S131" s="83">
        <f t="shared" si="31"/>
        <v>868.15789999999993</v>
      </c>
      <c r="T131" s="83">
        <f t="shared" si="43"/>
        <v>-9311.1773399999984</v>
      </c>
      <c r="U131" s="83">
        <f t="shared" si="43"/>
        <v>-19161.3848</v>
      </c>
      <c r="V131" s="31">
        <f t="shared" si="44"/>
        <v>-0.94519040263518972</v>
      </c>
      <c r="W131" s="31">
        <f t="shared" si="42"/>
        <v>-0.95665612974778513</v>
      </c>
      <c r="X131" s="84" t="str">
        <f>IF(OR(T131&gt;9999.99, T131&lt;-9999.99), "Y", "N")</f>
        <v>N</v>
      </c>
      <c r="Y131" s="84" t="str">
        <f>IF(AND(T131&gt;=-9999.99, T131&lt;=9999.99, V131&gt;=-20%, V131&lt;=20%), "Y", "N")</f>
        <v>N</v>
      </c>
      <c r="Z131" s="122" t="s">
        <v>449</v>
      </c>
      <c r="AA131" s="85">
        <v>4</v>
      </c>
      <c r="AB131" s="85">
        <v>4</v>
      </c>
      <c r="AC131" s="85">
        <f t="shared" si="47"/>
        <v>8</v>
      </c>
      <c r="AD131" s="85">
        <v>0</v>
      </c>
      <c r="AE131" s="85">
        <v>0</v>
      </c>
      <c r="AF131" s="85">
        <f t="shared" si="33"/>
        <v>0</v>
      </c>
      <c r="AG131" s="85">
        <f t="shared" si="45"/>
        <v>-4</v>
      </c>
      <c r="AH131" s="85">
        <f t="shared" si="45"/>
        <v>-8</v>
      </c>
      <c r="AI131" s="86">
        <f t="shared" si="46"/>
        <v>-1</v>
      </c>
      <c r="AJ131" s="86">
        <f t="shared" si="46"/>
        <v>-1</v>
      </c>
      <c r="AK131" s="32" t="str">
        <f>IF(AI131="N/A","NO",IF(ABS(AI131)&gt;0.1999,"YES","NO"))</f>
        <v>YES</v>
      </c>
      <c r="AL131" s="87" t="s">
        <v>100</v>
      </c>
      <c r="AM131" s="87" t="s">
        <v>450</v>
      </c>
      <c r="AN131" s="115" t="s">
        <v>114</v>
      </c>
      <c r="AO131" s="90" t="s">
        <v>101</v>
      </c>
      <c r="AP131" s="90" t="str">
        <f>IF(AND(U131&lt;-9999.99, W131&lt;-19.99%), "Under", IF(AND(U131&gt;=-9999.99, U131&lt;=9999.99), "On-Target", IF(AND(U131&gt;9999.99, W131&gt;19.99%), "Over", "Check")))</f>
        <v>Under</v>
      </c>
      <c r="AQ131" s="90" t="s">
        <v>108</v>
      </c>
      <c r="AR131" s="90" t="s">
        <v>459</v>
      </c>
      <c r="AS131" s="91"/>
    </row>
    <row r="132" spans="1:45" s="92" customFormat="1" ht="38.450000000000003" customHeight="1">
      <c r="A132" s="9">
        <v>128</v>
      </c>
      <c r="B132" s="80" t="s">
        <v>88</v>
      </c>
      <c r="C132" s="35" t="s">
        <v>306</v>
      </c>
      <c r="D132" s="81" t="s">
        <v>412</v>
      </c>
      <c r="E132" s="80" t="s">
        <v>413</v>
      </c>
      <c r="F132" s="81" t="s">
        <v>457</v>
      </c>
      <c r="G132" s="80" t="s">
        <v>458</v>
      </c>
      <c r="H132" s="80" t="s">
        <v>322</v>
      </c>
      <c r="I132" s="82" t="s">
        <v>452</v>
      </c>
      <c r="J132" s="82" t="s">
        <v>407</v>
      </c>
      <c r="K132" s="79" t="s">
        <v>96</v>
      </c>
      <c r="L132" s="79" t="s">
        <v>427</v>
      </c>
      <c r="M132" s="79" t="s">
        <v>428</v>
      </c>
      <c r="N132" s="83">
        <v>10178.429829999999</v>
      </c>
      <c r="O132" s="83">
        <v>9851.112869999999</v>
      </c>
      <c r="P132" s="83">
        <f t="shared" si="30"/>
        <v>20029.542699999998</v>
      </c>
      <c r="Q132" s="83">
        <v>328.22237000000001</v>
      </c>
      <c r="R132" s="83">
        <v>539.93552999999997</v>
      </c>
      <c r="S132" s="83">
        <f t="shared" si="31"/>
        <v>868.15789999999993</v>
      </c>
      <c r="T132" s="83">
        <f t="shared" si="43"/>
        <v>-9311.1773399999984</v>
      </c>
      <c r="U132" s="83">
        <f t="shared" si="43"/>
        <v>-19161.3848</v>
      </c>
      <c r="V132" s="31">
        <f t="shared" si="44"/>
        <v>-0.94519040263518972</v>
      </c>
      <c r="W132" s="31">
        <f t="shared" si="42"/>
        <v>-0.95665612974778513</v>
      </c>
      <c r="X132" s="94" t="s">
        <v>100</v>
      </c>
      <c r="Y132" s="94" t="s">
        <v>100</v>
      </c>
      <c r="Z132" s="94" t="s">
        <v>100</v>
      </c>
      <c r="AA132" s="85">
        <v>4</v>
      </c>
      <c r="AB132" s="85">
        <v>4</v>
      </c>
      <c r="AC132" s="85">
        <f t="shared" si="47"/>
        <v>8</v>
      </c>
      <c r="AD132" s="85">
        <v>0</v>
      </c>
      <c r="AE132" s="85">
        <v>0</v>
      </c>
      <c r="AF132" s="85">
        <f t="shared" si="33"/>
        <v>0</v>
      </c>
      <c r="AG132" s="85">
        <f t="shared" si="45"/>
        <v>-4</v>
      </c>
      <c r="AH132" s="85">
        <f t="shared" si="45"/>
        <v>-8</v>
      </c>
      <c r="AI132" s="86">
        <f t="shared" si="46"/>
        <v>-1</v>
      </c>
      <c r="AJ132" s="86">
        <f t="shared" si="46"/>
        <v>-1</v>
      </c>
      <c r="AK132" s="32" t="s">
        <v>100</v>
      </c>
      <c r="AL132" s="32" t="s">
        <v>100</v>
      </c>
      <c r="AM132" s="32" t="s">
        <v>100</v>
      </c>
      <c r="AN132" s="32" t="s">
        <v>100</v>
      </c>
      <c r="AO132" s="32" t="s">
        <v>100</v>
      </c>
      <c r="AP132" s="32" t="s">
        <v>100</v>
      </c>
      <c r="AQ132" s="32" t="s">
        <v>100</v>
      </c>
      <c r="AR132" s="32" t="s">
        <v>100</v>
      </c>
      <c r="AS132" s="91"/>
    </row>
    <row r="133" spans="1:45" s="92" customFormat="1" ht="101.1" customHeight="1">
      <c r="A133" s="9">
        <v>129</v>
      </c>
      <c r="B133" s="80" t="s">
        <v>88</v>
      </c>
      <c r="C133" s="80" t="s">
        <v>306</v>
      </c>
      <c r="D133" s="81" t="s">
        <v>412</v>
      </c>
      <c r="E133" s="80" t="s">
        <v>413</v>
      </c>
      <c r="F133" s="81" t="s">
        <v>460</v>
      </c>
      <c r="G133" s="80" t="s">
        <v>461</v>
      </c>
      <c r="H133" s="80" t="s">
        <v>317</v>
      </c>
      <c r="I133" s="80" t="s">
        <v>317</v>
      </c>
      <c r="J133" s="82" t="s">
        <v>407</v>
      </c>
      <c r="K133" s="79" t="s">
        <v>96</v>
      </c>
      <c r="L133" s="79" t="s">
        <v>97</v>
      </c>
      <c r="M133" s="79" t="s">
        <v>98</v>
      </c>
      <c r="N133" s="83">
        <v>44061.910369999998</v>
      </c>
      <c r="O133" s="83">
        <v>42644.971740000001</v>
      </c>
      <c r="P133" s="83">
        <f t="shared" si="30"/>
        <v>86706.882110000006</v>
      </c>
      <c r="Q133" s="83">
        <v>9545.3328600000004</v>
      </c>
      <c r="R133" s="83">
        <v>2581.7022999999999</v>
      </c>
      <c r="S133" s="83">
        <f t="shared" si="31"/>
        <v>12127.035159999999</v>
      </c>
      <c r="T133" s="83">
        <f t="shared" si="43"/>
        <v>-40063.269440000004</v>
      </c>
      <c r="U133" s="83">
        <f t="shared" si="43"/>
        <v>-74579.846950000006</v>
      </c>
      <c r="V133" s="31">
        <f t="shared" si="44"/>
        <v>-0.93946056956631963</v>
      </c>
      <c r="W133" s="31">
        <f t="shared" si="42"/>
        <v>-0.86013757080302888</v>
      </c>
      <c r="X133" s="84" t="str">
        <f>IF(OR(T133&gt;4999.99, T133&lt;-4999.99), "Y", "N")</f>
        <v>Y</v>
      </c>
      <c r="Y133" s="84" t="str">
        <f>IF(AND(V133&gt;=-20%, V133&lt;=20%, T133&gt;=-5000, T133&lt;=5000), "N", "Y")</f>
        <v>Y</v>
      </c>
      <c r="Z133" s="35" t="s">
        <v>462</v>
      </c>
      <c r="AA133" s="85" t="s">
        <v>100</v>
      </c>
      <c r="AB133" s="85" t="s">
        <v>100</v>
      </c>
      <c r="AC133" s="85" t="s">
        <v>100</v>
      </c>
      <c r="AD133" s="85" t="s">
        <v>100</v>
      </c>
      <c r="AE133" s="85" t="s">
        <v>100</v>
      </c>
      <c r="AF133" s="85" t="str">
        <f t="shared" si="33"/>
        <v>N/A</v>
      </c>
      <c r="AG133" s="85" t="str">
        <f t="shared" si="45"/>
        <v>N/A</v>
      </c>
      <c r="AH133" s="85" t="str">
        <f t="shared" si="45"/>
        <v>N/A</v>
      </c>
      <c r="AI133" s="86" t="str">
        <f t="shared" si="46"/>
        <v>N/A</v>
      </c>
      <c r="AJ133" s="86" t="str">
        <f t="shared" si="46"/>
        <v>N/A</v>
      </c>
      <c r="AK133" s="32" t="str">
        <f>IF(AI133="N/A","NO",IF(ABS(AI133)&gt;0.1999,"YES","NO"))</f>
        <v>NO</v>
      </c>
      <c r="AL133" s="87" t="s">
        <v>463</v>
      </c>
      <c r="AM133" s="87" t="s">
        <v>100</v>
      </c>
      <c r="AN133" s="115" t="s">
        <v>101</v>
      </c>
      <c r="AO133" s="90" t="s">
        <v>101</v>
      </c>
      <c r="AP133" s="90" t="str">
        <f>IF(AND(U133&lt;-9999.99, W133&lt;-19.99%), "Under", IF(AND(U133&gt;=-9999.99, U133&lt;=9999.99), "On-Target", IF(AND(U133&gt;9999.99, W133&gt;19.99%), "Over", "Check")))</f>
        <v>Under</v>
      </c>
      <c r="AQ133" s="90" t="s">
        <v>108</v>
      </c>
      <c r="AR133" s="90" t="s">
        <v>464</v>
      </c>
      <c r="AS133" s="91"/>
    </row>
    <row r="134" spans="1:45" s="92" customFormat="1" ht="26.1" customHeight="1">
      <c r="A134" s="9">
        <v>130</v>
      </c>
      <c r="B134" s="80" t="s">
        <v>88</v>
      </c>
      <c r="C134" s="35" t="s">
        <v>306</v>
      </c>
      <c r="D134" s="81" t="s">
        <v>412</v>
      </c>
      <c r="E134" s="80" t="s">
        <v>413</v>
      </c>
      <c r="F134" s="81" t="s">
        <v>460</v>
      </c>
      <c r="G134" s="80" t="s">
        <v>461</v>
      </c>
      <c r="H134" s="80" t="s">
        <v>322</v>
      </c>
      <c r="I134" s="82" t="s">
        <v>465</v>
      </c>
      <c r="J134" s="82" t="s">
        <v>407</v>
      </c>
      <c r="K134" s="79" t="s">
        <v>96</v>
      </c>
      <c r="L134" s="79" t="s">
        <v>97</v>
      </c>
      <c r="M134" s="79" t="s">
        <v>98</v>
      </c>
      <c r="N134" s="83">
        <v>44061.910369999998</v>
      </c>
      <c r="O134" s="83">
        <v>42644.971740000001</v>
      </c>
      <c r="P134" s="83">
        <f t="shared" si="30"/>
        <v>86706.882110000006</v>
      </c>
      <c r="Q134" s="83">
        <v>9545.3328600000004</v>
      </c>
      <c r="R134" s="83">
        <v>2581.7022999999999</v>
      </c>
      <c r="S134" s="83">
        <f t="shared" si="31"/>
        <v>12127.035159999999</v>
      </c>
      <c r="T134" s="83">
        <f t="shared" si="43"/>
        <v>-40063.269440000004</v>
      </c>
      <c r="U134" s="83">
        <f t="shared" si="43"/>
        <v>-74579.846950000006</v>
      </c>
      <c r="V134" s="31">
        <f t="shared" si="44"/>
        <v>-0.93946056956631963</v>
      </c>
      <c r="W134" s="31">
        <f t="shared" si="42"/>
        <v>-0.86013757080302888</v>
      </c>
      <c r="X134" s="94" t="s">
        <v>100</v>
      </c>
      <c r="Y134" s="94" t="s">
        <v>100</v>
      </c>
      <c r="Z134" s="94" t="s">
        <v>100</v>
      </c>
      <c r="AA134" s="85" t="s">
        <v>100</v>
      </c>
      <c r="AB134" s="85" t="s">
        <v>100</v>
      </c>
      <c r="AC134" s="85" t="s">
        <v>100</v>
      </c>
      <c r="AD134" s="85" t="s">
        <v>100</v>
      </c>
      <c r="AE134" s="85" t="s">
        <v>100</v>
      </c>
      <c r="AF134" s="85" t="str">
        <f t="shared" si="33"/>
        <v>N/A</v>
      </c>
      <c r="AG134" s="85" t="str">
        <f t="shared" si="45"/>
        <v>N/A</v>
      </c>
      <c r="AH134" s="85" t="str">
        <f t="shared" si="45"/>
        <v>N/A</v>
      </c>
      <c r="AI134" s="86" t="str">
        <f t="shared" si="46"/>
        <v>N/A</v>
      </c>
      <c r="AJ134" s="86" t="str">
        <f t="shared" si="46"/>
        <v>N/A</v>
      </c>
      <c r="AK134" s="32" t="s">
        <v>100</v>
      </c>
      <c r="AL134" s="32" t="s">
        <v>100</v>
      </c>
      <c r="AM134" s="32" t="s">
        <v>100</v>
      </c>
      <c r="AN134" s="32" t="s">
        <v>100</v>
      </c>
      <c r="AO134" s="32" t="s">
        <v>100</v>
      </c>
      <c r="AP134" s="32" t="s">
        <v>100</v>
      </c>
      <c r="AQ134" s="32" t="s">
        <v>100</v>
      </c>
      <c r="AR134" s="32" t="s">
        <v>100</v>
      </c>
      <c r="AS134" s="91"/>
    </row>
    <row r="135" spans="1:45" s="92" customFormat="1" ht="51" customHeight="1">
      <c r="A135" s="9">
        <v>131</v>
      </c>
      <c r="B135" s="80" t="s">
        <v>88</v>
      </c>
      <c r="C135" s="80" t="s">
        <v>306</v>
      </c>
      <c r="D135" s="81" t="s">
        <v>412</v>
      </c>
      <c r="E135" s="80" t="s">
        <v>413</v>
      </c>
      <c r="F135" s="81" t="s">
        <v>466</v>
      </c>
      <c r="G135" s="80" t="s">
        <v>467</v>
      </c>
      <c r="H135" s="80" t="s">
        <v>317</v>
      </c>
      <c r="I135" s="80" t="s">
        <v>317</v>
      </c>
      <c r="J135" s="82" t="s">
        <v>407</v>
      </c>
      <c r="K135" s="79" t="s">
        <v>96</v>
      </c>
      <c r="L135" s="79" t="s">
        <v>97</v>
      </c>
      <c r="M135" s="79" t="s">
        <v>98</v>
      </c>
      <c r="N135" s="83">
        <v>33831.498979999997</v>
      </c>
      <c r="O135" s="83">
        <v>32743.548930000001</v>
      </c>
      <c r="P135" s="83">
        <f t="shared" si="30"/>
        <v>66575.047909999994</v>
      </c>
      <c r="Q135" s="83">
        <v>34385.361270000001</v>
      </c>
      <c r="R135" s="83">
        <v>49877.512630000005</v>
      </c>
      <c r="S135" s="83">
        <f t="shared" si="31"/>
        <v>84262.873900000006</v>
      </c>
      <c r="T135" s="83">
        <f t="shared" si="43"/>
        <v>17133.963700000004</v>
      </c>
      <c r="U135" s="83">
        <f t="shared" si="43"/>
        <v>17687.825990000012</v>
      </c>
      <c r="V135" s="31">
        <f t="shared" si="44"/>
        <v>0.52327753893230788</v>
      </c>
      <c r="W135" s="31">
        <f t="shared" si="42"/>
        <v>0.26568251237177387</v>
      </c>
      <c r="X135" s="84" t="str">
        <f>IF(OR(T135&gt;4999.99, T135&lt;-4999.99), "Y", "N")</f>
        <v>Y</v>
      </c>
      <c r="Y135" s="84" t="str">
        <f>IF(AND(V135&gt;=-20%, V135&lt;=20%, T135&gt;=-5000, T135&lt;=5000), "N", "Y")</f>
        <v>Y</v>
      </c>
      <c r="Z135" s="35" t="s">
        <v>468</v>
      </c>
      <c r="AA135" s="85" t="s">
        <v>100</v>
      </c>
      <c r="AB135" s="85" t="s">
        <v>100</v>
      </c>
      <c r="AC135" s="85" t="s">
        <v>100</v>
      </c>
      <c r="AD135" s="85" t="s">
        <v>100</v>
      </c>
      <c r="AE135" s="85" t="s">
        <v>100</v>
      </c>
      <c r="AF135" s="85" t="str">
        <f t="shared" si="33"/>
        <v>N/A</v>
      </c>
      <c r="AG135" s="85" t="str">
        <f t="shared" si="45"/>
        <v>N/A</v>
      </c>
      <c r="AH135" s="85" t="str">
        <f t="shared" si="45"/>
        <v>N/A</v>
      </c>
      <c r="AI135" s="86" t="str">
        <f t="shared" si="46"/>
        <v>N/A</v>
      </c>
      <c r="AJ135" s="86" t="str">
        <f t="shared" si="46"/>
        <v>N/A</v>
      </c>
      <c r="AK135" s="32" t="str">
        <f>IF(AI135="N/A","NO",IF(ABS(AI135)&gt;0.1999,"YES","NO"))</f>
        <v>NO</v>
      </c>
      <c r="AL135" s="87" t="s">
        <v>469</v>
      </c>
      <c r="AM135" s="87" t="s">
        <v>100</v>
      </c>
      <c r="AN135" s="115" t="s">
        <v>101</v>
      </c>
      <c r="AO135" s="90" t="s">
        <v>101</v>
      </c>
      <c r="AP135" s="90" t="str">
        <f>IF(AND(U135&lt;-9999.99, W135&lt;-19.99%), "Under", IF(AND(U135&gt;=-9999.99, U135&lt;=9999.99), "On-Target", IF(AND(U135&gt;9999.99, W135&gt;19.99%), "Over", "Check")))</f>
        <v>Over</v>
      </c>
      <c r="AQ135" s="90" t="s">
        <v>108</v>
      </c>
      <c r="AR135" s="90" t="s">
        <v>470</v>
      </c>
      <c r="AS135" s="91"/>
    </row>
    <row r="136" spans="1:45" s="92" customFormat="1" ht="26.1" customHeight="1">
      <c r="A136" s="9">
        <v>132</v>
      </c>
      <c r="B136" s="80" t="s">
        <v>88</v>
      </c>
      <c r="C136" s="35" t="s">
        <v>306</v>
      </c>
      <c r="D136" s="81" t="s">
        <v>412</v>
      </c>
      <c r="E136" s="80" t="s">
        <v>413</v>
      </c>
      <c r="F136" s="81" t="s">
        <v>466</v>
      </c>
      <c r="G136" s="80" t="s">
        <v>467</v>
      </c>
      <c r="H136" s="80" t="s">
        <v>322</v>
      </c>
      <c r="I136" s="82" t="s">
        <v>471</v>
      </c>
      <c r="J136" s="82" t="s">
        <v>407</v>
      </c>
      <c r="K136" s="79" t="s">
        <v>96</v>
      </c>
      <c r="L136" s="79" t="s">
        <v>97</v>
      </c>
      <c r="M136" s="79" t="s">
        <v>98</v>
      </c>
      <c r="N136" s="83">
        <v>33831.498979999997</v>
      </c>
      <c r="O136" s="83">
        <v>32743.548930000001</v>
      </c>
      <c r="P136" s="83">
        <f t="shared" si="30"/>
        <v>66575.047909999994</v>
      </c>
      <c r="Q136" s="83">
        <v>34385.361270000001</v>
      </c>
      <c r="R136" s="83">
        <v>49877.512630000005</v>
      </c>
      <c r="S136" s="83">
        <f t="shared" si="31"/>
        <v>84262.873900000006</v>
      </c>
      <c r="T136" s="83">
        <f t="shared" si="43"/>
        <v>17133.963700000004</v>
      </c>
      <c r="U136" s="83">
        <f t="shared" si="43"/>
        <v>17687.825990000012</v>
      </c>
      <c r="V136" s="31">
        <f t="shared" si="44"/>
        <v>0.52327753893230788</v>
      </c>
      <c r="W136" s="31">
        <f t="shared" si="42"/>
        <v>0.26568251237177387</v>
      </c>
      <c r="X136" s="94" t="s">
        <v>100</v>
      </c>
      <c r="Y136" s="94" t="s">
        <v>100</v>
      </c>
      <c r="Z136" s="94" t="s">
        <v>100</v>
      </c>
      <c r="AA136" s="85" t="s">
        <v>100</v>
      </c>
      <c r="AB136" s="85" t="s">
        <v>100</v>
      </c>
      <c r="AC136" s="85" t="s">
        <v>100</v>
      </c>
      <c r="AD136" s="85" t="s">
        <v>100</v>
      </c>
      <c r="AE136" s="85" t="s">
        <v>100</v>
      </c>
      <c r="AF136" s="85" t="str">
        <f t="shared" si="33"/>
        <v>N/A</v>
      </c>
      <c r="AG136" s="85" t="str">
        <f t="shared" si="45"/>
        <v>N/A</v>
      </c>
      <c r="AH136" s="85" t="str">
        <f t="shared" si="45"/>
        <v>N/A</v>
      </c>
      <c r="AI136" s="86" t="str">
        <f t="shared" si="46"/>
        <v>N/A</v>
      </c>
      <c r="AJ136" s="86" t="str">
        <f t="shared" si="46"/>
        <v>N/A</v>
      </c>
      <c r="AK136" s="32" t="s">
        <v>100</v>
      </c>
      <c r="AL136" s="32" t="s">
        <v>100</v>
      </c>
      <c r="AM136" s="32" t="s">
        <v>100</v>
      </c>
      <c r="AN136" s="32" t="s">
        <v>100</v>
      </c>
      <c r="AO136" s="32" t="s">
        <v>100</v>
      </c>
      <c r="AP136" s="32" t="s">
        <v>100</v>
      </c>
      <c r="AQ136" s="32" t="s">
        <v>100</v>
      </c>
      <c r="AR136" s="32" t="s">
        <v>100</v>
      </c>
      <c r="AS136" s="91"/>
    </row>
    <row r="137" spans="1:45" s="92" customFormat="1" ht="68.45" customHeight="1">
      <c r="A137" s="9">
        <v>133</v>
      </c>
      <c r="B137" s="80" t="s">
        <v>88</v>
      </c>
      <c r="C137" s="80" t="s">
        <v>306</v>
      </c>
      <c r="D137" s="81" t="s">
        <v>412</v>
      </c>
      <c r="E137" s="80" t="s">
        <v>413</v>
      </c>
      <c r="F137" s="81" t="s">
        <v>472</v>
      </c>
      <c r="G137" s="80" t="s">
        <v>473</v>
      </c>
      <c r="H137" s="80" t="s">
        <v>317</v>
      </c>
      <c r="I137" s="80" t="s">
        <v>317</v>
      </c>
      <c r="J137" s="82" t="s">
        <v>407</v>
      </c>
      <c r="K137" s="79" t="s">
        <v>96</v>
      </c>
      <c r="L137" s="79" t="s">
        <v>97</v>
      </c>
      <c r="M137" s="79" t="s">
        <v>98</v>
      </c>
      <c r="N137" s="83">
        <v>14431.0731</v>
      </c>
      <c r="O137" s="83">
        <v>13967.00006</v>
      </c>
      <c r="P137" s="83">
        <f t="shared" si="30"/>
        <v>28398.07316</v>
      </c>
      <c r="Q137" s="83">
        <v>1983.6869099999999</v>
      </c>
      <c r="R137" s="83">
        <v>23769.482519999998</v>
      </c>
      <c r="S137" s="83">
        <f t="shared" si="31"/>
        <v>25753.169429999998</v>
      </c>
      <c r="T137" s="83">
        <f t="shared" si="43"/>
        <v>9802.4824599999974</v>
      </c>
      <c r="U137" s="83">
        <f t="shared" si="43"/>
        <v>-2644.9037300000018</v>
      </c>
      <c r="V137" s="31">
        <f t="shared" si="44"/>
        <v>0.70183163298418405</v>
      </c>
      <c r="W137" s="31">
        <f t="shared" si="42"/>
        <v>-9.3136732027490898E-2</v>
      </c>
      <c r="X137" s="84" t="str">
        <f>IF(OR(T137&gt;9999.99, T137&lt;-9999.99), "Y", "N")</f>
        <v>N</v>
      </c>
      <c r="Y137" s="84" t="str">
        <f>IF(AND(T137&gt;=-9999.99, T137&lt;=9999.99, V137&gt;=-20%, V137&lt;=20%), "Y", "N")</f>
        <v>N</v>
      </c>
      <c r="Z137" s="35" t="s">
        <v>474</v>
      </c>
      <c r="AA137" s="85" t="s">
        <v>100</v>
      </c>
      <c r="AB137" s="85" t="s">
        <v>100</v>
      </c>
      <c r="AC137" s="85" t="s">
        <v>100</v>
      </c>
      <c r="AD137" s="85" t="s">
        <v>100</v>
      </c>
      <c r="AE137" s="85" t="s">
        <v>100</v>
      </c>
      <c r="AF137" s="85" t="str">
        <f t="shared" si="33"/>
        <v>N/A</v>
      </c>
      <c r="AG137" s="85" t="str">
        <f t="shared" si="45"/>
        <v>N/A</v>
      </c>
      <c r="AH137" s="85" t="str">
        <f t="shared" si="45"/>
        <v>N/A</v>
      </c>
      <c r="AI137" s="86" t="str">
        <f t="shared" si="46"/>
        <v>N/A</v>
      </c>
      <c r="AJ137" s="86" t="str">
        <f t="shared" si="46"/>
        <v>N/A</v>
      </c>
      <c r="AK137" s="32" t="str">
        <f>IF(AI137="N/A","NO",IF(ABS(AI137)&gt;0.1999,"YES","NO"))</f>
        <v>NO</v>
      </c>
      <c r="AL137" s="87" t="s">
        <v>100</v>
      </c>
      <c r="AM137" s="87" t="s">
        <v>100</v>
      </c>
      <c r="AN137" s="115" t="s">
        <v>101</v>
      </c>
      <c r="AO137" s="90" t="s">
        <v>101</v>
      </c>
      <c r="AP137" s="90" t="str">
        <f>IF(AND(U137&lt;-9999.99, W137&lt;-19.99%), "Under", IF(AND(U137&gt;=-9999.99, U137&lt;=9999.99), "On-Target", IF(AND(U137&gt;9999.99, W137&gt;19.99%), "Over", "Check")))</f>
        <v>On-Target</v>
      </c>
      <c r="AQ137" s="90" t="s">
        <v>108</v>
      </c>
      <c r="AR137" s="90" t="s">
        <v>100</v>
      </c>
      <c r="AS137" s="91"/>
    </row>
    <row r="138" spans="1:45" s="92" customFormat="1" ht="26.1" customHeight="1">
      <c r="A138" s="9">
        <v>134</v>
      </c>
      <c r="B138" s="80" t="s">
        <v>88</v>
      </c>
      <c r="C138" s="35" t="s">
        <v>306</v>
      </c>
      <c r="D138" s="81" t="s">
        <v>412</v>
      </c>
      <c r="E138" s="80" t="s">
        <v>413</v>
      </c>
      <c r="F138" s="81" t="s">
        <v>472</v>
      </c>
      <c r="G138" s="80" t="s">
        <v>473</v>
      </c>
      <c r="H138" s="80" t="s">
        <v>322</v>
      </c>
      <c r="I138" s="82" t="s">
        <v>475</v>
      </c>
      <c r="J138" s="82" t="s">
        <v>407</v>
      </c>
      <c r="K138" s="79" t="s">
        <v>96</v>
      </c>
      <c r="L138" s="79" t="s">
        <v>97</v>
      </c>
      <c r="M138" s="79" t="s">
        <v>98</v>
      </c>
      <c r="N138" s="83">
        <v>14431.0731</v>
      </c>
      <c r="O138" s="83">
        <v>13967.00006</v>
      </c>
      <c r="P138" s="83">
        <f t="shared" si="30"/>
        <v>28398.07316</v>
      </c>
      <c r="Q138" s="83">
        <v>1983.6869099999999</v>
      </c>
      <c r="R138" s="83">
        <v>23769.482519999998</v>
      </c>
      <c r="S138" s="83">
        <f t="shared" si="31"/>
        <v>25753.169429999998</v>
      </c>
      <c r="T138" s="83">
        <f t="shared" ref="T138:U168" si="48">R138-O138</f>
        <v>9802.4824599999974</v>
      </c>
      <c r="U138" s="83">
        <f t="shared" si="48"/>
        <v>-2644.9037300000018</v>
      </c>
      <c r="V138" s="31">
        <f t="shared" si="44"/>
        <v>0.70183163298418405</v>
      </c>
      <c r="W138" s="31">
        <f t="shared" si="42"/>
        <v>-9.3136732027490898E-2</v>
      </c>
      <c r="X138" s="94" t="s">
        <v>100</v>
      </c>
      <c r="Y138" s="94" t="s">
        <v>100</v>
      </c>
      <c r="Z138" s="94" t="s">
        <v>100</v>
      </c>
      <c r="AA138" s="85" t="s">
        <v>100</v>
      </c>
      <c r="AB138" s="85" t="s">
        <v>100</v>
      </c>
      <c r="AC138" s="85" t="s">
        <v>100</v>
      </c>
      <c r="AD138" s="85" t="s">
        <v>100</v>
      </c>
      <c r="AE138" s="85" t="s">
        <v>100</v>
      </c>
      <c r="AF138" s="85" t="str">
        <f t="shared" si="33"/>
        <v>N/A</v>
      </c>
      <c r="AG138" s="85" t="str">
        <f t="shared" si="45"/>
        <v>N/A</v>
      </c>
      <c r="AH138" s="85" t="str">
        <f t="shared" si="45"/>
        <v>N/A</v>
      </c>
      <c r="AI138" s="86" t="str">
        <f t="shared" si="46"/>
        <v>N/A</v>
      </c>
      <c r="AJ138" s="86" t="str">
        <f t="shared" si="46"/>
        <v>N/A</v>
      </c>
      <c r="AK138" s="32" t="s">
        <v>100</v>
      </c>
      <c r="AL138" s="32" t="s">
        <v>100</v>
      </c>
      <c r="AM138" s="32" t="s">
        <v>100</v>
      </c>
      <c r="AN138" s="32" t="s">
        <v>100</v>
      </c>
      <c r="AO138" s="32" t="s">
        <v>100</v>
      </c>
      <c r="AP138" s="32" t="s">
        <v>100</v>
      </c>
      <c r="AQ138" s="32" t="s">
        <v>100</v>
      </c>
      <c r="AR138" s="32" t="s">
        <v>100</v>
      </c>
      <c r="AS138" s="91"/>
    </row>
    <row r="139" spans="1:45" s="92" customFormat="1" ht="75.95" customHeight="1">
      <c r="A139" s="9">
        <v>135</v>
      </c>
      <c r="B139" s="80" t="s">
        <v>88</v>
      </c>
      <c r="C139" s="80" t="s">
        <v>306</v>
      </c>
      <c r="D139" s="81" t="s">
        <v>412</v>
      </c>
      <c r="E139" s="80" t="s">
        <v>413</v>
      </c>
      <c r="F139" s="81" t="s">
        <v>476</v>
      </c>
      <c r="G139" s="80" t="s">
        <v>477</v>
      </c>
      <c r="H139" s="80" t="s">
        <v>317</v>
      </c>
      <c r="I139" s="80" t="s">
        <v>317</v>
      </c>
      <c r="J139" s="82" t="s">
        <v>407</v>
      </c>
      <c r="K139" s="79" t="s">
        <v>96</v>
      </c>
      <c r="L139" s="79" t="s">
        <v>97</v>
      </c>
      <c r="M139" s="79" t="s">
        <v>98</v>
      </c>
      <c r="N139" s="83">
        <v>20044.568029999999</v>
      </c>
      <c r="O139" s="83">
        <v>19399.976770000001</v>
      </c>
      <c r="P139" s="83">
        <f t="shared" ref="P139:P186" si="49">N139+O139</f>
        <v>39444.544800000003</v>
      </c>
      <c r="Q139" s="83">
        <v>12948.423360000001</v>
      </c>
      <c r="R139" s="83">
        <v>30419.48328</v>
      </c>
      <c r="S139" s="83">
        <f t="shared" ref="S139:S186" si="50">Q139+R139</f>
        <v>43367.906640000001</v>
      </c>
      <c r="T139" s="83">
        <f t="shared" si="48"/>
        <v>11019.506509999999</v>
      </c>
      <c r="U139" s="83">
        <f t="shared" si="48"/>
        <v>3923.3618399999978</v>
      </c>
      <c r="V139" s="31">
        <f t="shared" si="44"/>
        <v>0.56801647964035162</v>
      </c>
      <c r="W139" s="31">
        <f t="shared" si="42"/>
        <v>9.946525837458764E-2</v>
      </c>
      <c r="X139" s="84" t="str">
        <f>IF(OR(T139&gt;4999.99, T139&lt;-4999.99), "Y", "N")</f>
        <v>Y</v>
      </c>
      <c r="Y139" s="84" t="str">
        <f>IF(AND(V139&gt;=-20%, V139&lt;=20%, T139&gt;=-5000, T139&lt;=5000), "N", "Y")</f>
        <v>Y</v>
      </c>
      <c r="Z139" s="122" t="s">
        <v>429</v>
      </c>
      <c r="AA139" s="85">
        <v>0.16</v>
      </c>
      <c r="AB139" s="85">
        <v>0.16</v>
      </c>
      <c r="AC139" s="85">
        <f>AB139+AA139</f>
        <v>0.32</v>
      </c>
      <c r="AD139" s="85">
        <v>0.437</v>
      </c>
      <c r="AE139" s="85">
        <v>0.41</v>
      </c>
      <c r="AF139" s="85">
        <f t="shared" ref="AF139:AF186" si="51">IFERROR(AD139+AE139,"N/A")</f>
        <v>0.84699999999999998</v>
      </c>
      <c r="AG139" s="85">
        <f t="shared" si="45"/>
        <v>0.24999999999999997</v>
      </c>
      <c r="AH139" s="85">
        <f t="shared" si="45"/>
        <v>0.52699999999999991</v>
      </c>
      <c r="AI139" s="86">
        <f t="shared" si="46"/>
        <v>1.5624999999999998</v>
      </c>
      <c r="AJ139" s="86">
        <f t="shared" si="46"/>
        <v>1.6468749999999996</v>
      </c>
      <c r="AK139" s="32" t="str">
        <f>IF(AI139="N/A","NO",IF(ABS(AI139)&gt;0.1999,"YES","NO"))</f>
        <v>YES</v>
      </c>
      <c r="AL139" s="87" t="s">
        <v>478</v>
      </c>
      <c r="AM139" s="87" t="s">
        <v>479</v>
      </c>
      <c r="AN139" s="115" t="s">
        <v>125</v>
      </c>
      <c r="AO139" s="90" t="s">
        <v>101</v>
      </c>
      <c r="AP139" s="90" t="str">
        <f>IF(AND(U139&lt;-9999.99, W139&lt;-19.99%), "Under", IF(AND(U139&gt;=-9999.99, U139&lt;=9999.99), "On-Target", IF(AND(U139&gt;9999.99, W139&gt;19.99%), "Over", "Check")))</f>
        <v>On-Target</v>
      </c>
      <c r="AQ139" s="90" t="s">
        <v>108</v>
      </c>
      <c r="AR139" s="90" t="s">
        <v>480</v>
      </c>
      <c r="AS139" s="91"/>
    </row>
    <row r="140" spans="1:45" s="92" customFormat="1" ht="26.1" customHeight="1">
      <c r="A140" s="9">
        <v>136</v>
      </c>
      <c r="B140" s="80" t="s">
        <v>88</v>
      </c>
      <c r="C140" s="35" t="s">
        <v>306</v>
      </c>
      <c r="D140" s="81" t="s">
        <v>412</v>
      </c>
      <c r="E140" s="80" t="s">
        <v>413</v>
      </c>
      <c r="F140" s="81" t="s">
        <v>476</v>
      </c>
      <c r="G140" s="80" t="s">
        <v>477</v>
      </c>
      <c r="H140" s="80" t="s">
        <v>322</v>
      </c>
      <c r="I140" s="82" t="s">
        <v>481</v>
      </c>
      <c r="J140" s="82" t="s">
        <v>407</v>
      </c>
      <c r="K140" s="79" t="s">
        <v>96</v>
      </c>
      <c r="L140" s="79" t="s">
        <v>97</v>
      </c>
      <c r="M140" s="79" t="s">
        <v>98</v>
      </c>
      <c r="N140" s="83">
        <v>20044.568029999999</v>
      </c>
      <c r="O140" s="83">
        <v>19399.976770000001</v>
      </c>
      <c r="P140" s="83">
        <f t="shared" si="49"/>
        <v>39444.544800000003</v>
      </c>
      <c r="Q140" s="83">
        <v>12948.423360000001</v>
      </c>
      <c r="R140" s="83">
        <v>30419.48328</v>
      </c>
      <c r="S140" s="83">
        <f t="shared" si="50"/>
        <v>43367.906640000001</v>
      </c>
      <c r="T140" s="83">
        <f t="shared" si="48"/>
        <v>11019.506509999999</v>
      </c>
      <c r="U140" s="83">
        <f t="shared" si="48"/>
        <v>3923.3618399999978</v>
      </c>
      <c r="V140" s="31">
        <f t="shared" si="44"/>
        <v>0.56801647964035162</v>
      </c>
      <c r="W140" s="31">
        <f t="shared" si="42"/>
        <v>9.946525837458764E-2</v>
      </c>
      <c r="X140" s="94" t="s">
        <v>100</v>
      </c>
      <c r="Y140" s="94" t="s">
        <v>100</v>
      </c>
      <c r="Z140" s="94" t="s">
        <v>100</v>
      </c>
      <c r="AA140" s="85">
        <v>0.16</v>
      </c>
      <c r="AB140" s="85">
        <v>0.16</v>
      </c>
      <c r="AC140" s="85">
        <f>AB140+AA140</f>
        <v>0.32</v>
      </c>
      <c r="AD140" s="85">
        <v>0.437</v>
      </c>
      <c r="AE140" s="85">
        <v>0.41</v>
      </c>
      <c r="AF140" s="85">
        <f t="shared" si="51"/>
        <v>0.84699999999999998</v>
      </c>
      <c r="AG140" s="85">
        <f t="shared" si="45"/>
        <v>0.24999999999999997</v>
      </c>
      <c r="AH140" s="85">
        <f t="shared" si="45"/>
        <v>0.52699999999999991</v>
      </c>
      <c r="AI140" s="86">
        <f t="shared" si="46"/>
        <v>1.5624999999999998</v>
      </c>
      <c r="AJ140" s="86">
        <f t="shared" si="46"/>
        <v>1.6468749999999996</v>
      </c>
      <c r="AK140" s="32" t="s">
        <v>100</v>
      </c>
      <c r="AL140" s="32" t="s">
        <v>100</v>
      </c>
      <c r="AM140" s="32" t="s">
        <v>100</v>
      </c>
      <c r="AN140" s="32" t="s">
        <v>100</v>
      </c>
      <c r="AO140" s="32" t="s">
        <v>100</v>
      </c>
      <c r="AP140" s="32" t="s">
        <v>100</v>
      </c>
      <c r="AQ140" s="32" t="s">
        <v>100</v>
      </c>
      <c r="AR140" s="32" t="s">
        <v>100</v>
      </c>
      <c r="AS140" s="91"/>
    </row>
    <row r="141" spans="1:45" s="92" customFormat="1" ht="75.95" customHeight="1">
      <c r="A141" s="9">
        <v>137</v>
      </c>
      <c r="B141" s="80" t="s">
        <v>88</v>
      </c>
      <c r="C141" s="80" t="s">
        <v>306</v>
      </c>
      <c r="D141" s="81" t="s">
        <v>412</v>
      </c>
      <c r="E141" s="80" t="s">
        <v>413</v>
      </c>
      <c r="F141" s="81" t="s">
        <v>482</v>
      </c>
      <c r="G141" s="80" t="s">
        <v>483</v>
      </c>
      <c r="H141" s="80" t="s">
        <v>317</v>
      </c>
      <c r="I141" s="80" t="s">
        <v>317</v>
      </c>
      <c r="J141" s="82" t="s">
        <v>407</v>
      </c>
      <c r="K141" s="79" t="s">
        <v>96</v>
      </c>
      <c r="L141" s="79" t="s">
        <v>97</v>
      </c>
      <c r="M141" s="79" t="s">
        <v>98</v>
      </c>
      <c r="N141" s="83">
        <v>41134.578020000001</v>
      </c>
      <c r="O141" s="83">
        <v>39811.776259999999</v>
      </c>
      <c r="P141" s="83">
        <f t="shared" si="49"/>
        <v>80946.35428</v>
      </c>
      <c r="Q141" s="83">
        <v>23753.206620000001</v>
      </c>
      <c r="R141" s="83">
        <v>19017.750649999998</v>
      </c>
      <c r="S141" s="83">
        <f t="shared" si="50"/>
        <v>42770.957269999999</v>
      </c>
      <c r="T141" s="83">
        <f t="shared" si="48"/>
        <v>-20794.025610000001</v>
      </c>
      <c r="U141" s="83">
        <f t="shared" si="48"/>
        <v>-38175.397010000001</v>
      </c>
      <c r="V141" s="31">
        <f t="shared" si="44"/>
        <v>-0.5223084113152805</v>
      </c>
      <c r="W141" s="31">
        <f t="shared" si="42"/>
        <v>-0.47161354392747828</v>
      </c>
      <c r="X141" s="84" t="str">
        <f>IF(OR(T141&gt;4999.99, T141&lt;-4999.99), "Y", "N")</f>
        <v>Y</v>
      </c>
      <c r="Y141" s="84" t="str">
        <f>IF(AND(V141&gt;=-20%, V141&lt;=20%, T141&gt;=-5000, T141&lt;=5000), "N", "Y")</f>
        <v>Y</v>
      </c>
      <c r="Z141" s="122" t="s">
        <v>429</v>
      </c>
      <c r="AA141" s="85">
        <v>0.71</v>
      </c>
      <c r="AB141" s="85">
        <v>0.71</v>
      </c>
      <c r="AC141" s="85">
        <f>AB141+AA141</f>
        <v>1.42</v>
      </c>
      <c r="AD141" s="85">
        <v>2.27</v>
      </c>
      <c r="AE141" s="85">
        <v>0.70199999999999996</v>
      </c>
      <c r="AF141" s="85">
        <f t="shared" si="51"/>
        <v>2.972</v>
      </c>
      <c r="AG141" s="85">
        <f t="shared" si="45"/>
        <v>-8.0000000000000071E-3</v>
      </c>
      <c r="AH141" s="85">
        <f t="shared" si="45"/>
        <v>1.552</v>
      </c>
      <c r="AI141" s="86">
        <f t="shared" si="46"/>
        <v>-1.1267605633802828E-2</v>
      </c>
      <c r="AJ141" s="86">
        <f t="shared" si="46"/>
        <v>1.0929577464788733</v>
      </c>
      <c r="AK141" s="32" t="str">
        <f>IF(AI141="N/A","NO",IF(ABS(AI141)&gt;0.1999,"YES","NO"))</f>
        <v>NO</v>
      </c>
      <c r="AL141" s="87" t="s">
        <v>484</v>
      </c>
      <c r="AM141" s="87" t="s">
        <v>100</v>
      </c>
      <c r="AN141" s="115" t="s">
        <v>101</v>
      </c>
      <c r="AO141" s="90" t="s">
        <v>101</v>
      </c>
      <c r="AP141" s="90" t="str">
        <f>IF(AND(U141&lt;-9999.99, W141&lt;-19.99%), "Under", IF(AND(U141&gt;=-9999.99, U141&lt;=9999.99), "On-Target", IF(AND(U141&gt;9999.99, W141&gt;19.99%), "Over", "Check")))</f>
        <v>Under</v>
      </c>
      <c r="AQ141" s="90" t="s">
        <v>108</v>
      </c>
      <c r="AR141" s="90" t="s">
        <v>485</v>
      </c>
      <c r="AS141" s="91"/>
    </row>
    <row r="142" spans="1:45" s="92" customFormat="1" ht="26.1" customHeight="1">
      <c r="A142" s="9">
        <v>138</v>
      </c>
      <c r="B142" s="80" t="s">
        <v>88</v>
      </c>
      <c r="C142" s="35" t="s">
        <v>306</v>
      </c>
      <c r="D142" s="81" t="s">
        <v>412</v>
      </c>
      <c r="E142" s="80" t="s">
        <v>413</v>
      </c>
      <c r="F142" s="81" t="s">
        <v>482</v>
      </c>
      <c r="G142" s="80" t="s">
        <v>483</v>
      </c>
      <c r="H142" s="80" t="s">
        <v>322</v>
      </c>
      <c r="I142" s="82" t="s">
        <v>465</v>
      </c>
      <c r="J142" s="82" t="s">
        <v>407</v>
      </c>
      <c r="K142" s="79" t="s">
        <v>96</v>
      </c>
      <c r="L142" s="79" t="s">
        <v>97</v>
      </c>
      <c r="M142" s="79" t="s">
        <v>98</v>
      </c>
      <c r="N142" s="83">
        <v>41134.578020000001</v>
      </c>
      <c r="O142" s="83">
        <v>39811.776259999999</v>
      </c>
      <c r="P142" s="83">
        <f t="shared" si="49"/>
        <v>80946.35428</v>
      </c>
      <c r="Q142" s="83">
        <v>23753.206620000001</v>
      </c>
      <c r="R142" s="83">
        <v>19017.750649999998</v>
      </c>
      <c r="S142" s="83">
        <f t="shared" si="50"/>
        <v>42770.957269999999</v>
      </c>
      <c r="T142" s="83">
        <f t="shared" si="48"/>
        <v>-20794.025610000001</v>
      </c>
      <c r="U142" s="83">
        <f t="shared" si="48"/>
        <v>-38175.397010000001</v>
      </c>
      <c r="V142" s="31">
        <f t="shared" si="44"/>
        <v>-0.5223084113152805</v>
      </c>
      <c r="W142" s="31">
        <f t="shared" si="42"/>
        <v>-0.47161354392747828</v>
      </c>
      <c r="X142" s="94" t="s">
        <v>100</v>
      </c>
      <c r="Y142" s="94" t="s">
        <v>100</v>
      </c>
      <c r="Z142" s="94" t="s">
        <v>100</v>
      </c>
      <c r="AA142" s="85">
        <v>0.71</v>
      </c>
      <c r="AB142" s="85">
        <v>0.71</v>
      </c>
      <c r="AC142" s="85">
        <f>AB142+AA142</f>
        <v>1.42</v>
      </c>
      <c r="AD142" s="85">
        <v>2.27</v>
      </c>
      <c r="AE142" s="85">
        <v>0.70199999999999996</v>
      </c>
      <c r="AF142" s="85">
        <f t="shared" si="51"/>
        <v>2.972</v>
      </c>
      <c r="AG142" s="85">
        <f t="shared" si="45"/>
        <v>-8.0000000000000071E-3</v>
      </c>
      <c r="AH142" s="85">
        <f t="shared" si="45"/>
        <v>1.552</v>
      </c>
      <c r="AI142" s="86">
        <f t="shared" si="46"/>
        <v>-1.1267605633802828E-2</v>
      </c>
      <c r="AJ142" s="86">
        <f t="shared" si="46"/>
        <v>1.0929577464788733</v>
      </c>
      <c r="AK142" s="32" t="s">
        <v>100</v>
      </c>
      <c r="AL142" s="32" t="s">
        <v>100</v>
      </c>
      <c r="AM142" s="32" t="s">
        <v>100</v>
      </c>
      <c r="AN142" s="32" t="s">
        <v>100</v>
      </c>
      <c r="AO142" s="32" t="s">
        <v>100</v>
      </c>
      <c r="AP142" s="32" t="s">
        <v>100</v>
      </c>
      <c r="AQ142" s="32" t="s">
        <v>100</v>
      </c>
      <c r="AR142" s="32" t="s">
        <v>100</v>
      </c>
      <c r="AS142" s="91"/>
    </row>
    <row r="143" spans="1:45" s="92" customFormat="1" ht="93.6" customHeight="1">
      <c r="A143" s="9">
        <v>139</v>
      </c>
      <c r="B143" s="80" t="s">
        <v>88</v>
      </c>
      <c r="C143" s="80" t="s">
        <v>306</v>
      </c>
      <c r="D143" s="81" t="s">
        <v>412</v>
      </c>
      <c r="E143" s="80" t="s">
        <v>413</v>
      </c>
      <c r="F143" s="81" t="s">
        <v>486</v>
      </c>
      <c r="G143" s="80" t="s">
        <v>487</v>
      </c>
      <c r="H143" s="80" t="s">
        <v>317</v>
      </c>
      <c r="I143" s="80" t="s">
        <v>317</v>
      </c>
      <c r="J143" s="82" t="s">
        <v>407</v>
      </c>
      <c r="K143" s="79" t="s">
        <v>96</v>
      </c>
      <c r="L143" s="79" t="s">
        <v>97</v>
      </c>
      <c r="M143" s="79" t="s">
        <v>98</v>
      </c>
      <c r="N143" s="83">
        <v>1774.1918499999999</v>
      </c>
      <c r="O143" s="83">
        <v>1717.1375600000001</v>
      </c>
      <c r="P143" s="83">
        <f t="shared" si="49"/>
        <v>3491.3294100000003</v>
      </c>
      <c r="Q143" s="83">
        <v>549.21317999999997</v>
      </c>
      <c r="R143" s="83">
        <v>204.44892999999999</v>
      </c>
      <c r="S143" s="83">
        <f t="shared" si="50"/>
        <v>753.66210999999998</v>
      </c>
      <c r="T143" s="83">
        <f t="shared" si="48"/>
        <v>-1512.6886300000001</v>
      </c>
      <c r="U143" s="83">
        <f t="shared" si="48"/>
        <v>-2737.6673000000001</v>
      </c>
      <c r="V143" s="31">
        <f t="shared" si="44"/>
        <v>-0.88093619593295713</v>
      </c>
      <c r="W143" s="31">
        <f t="shared" si="42"/>
        <v>-0.78413319927895309</v>
      </c>
      <c r="X143" s="84" t="str">
        <f>IF(OR(T143&gt;9999.99, T143&lt;-9999.99), "Y", "N")</f>
        <v>N</v>
      </c>
      <c r="Y143" s="84" t="str">
        <f>IF(AND(T143&gt;=-9999.99, T143&lt;=9999.99, V143&gt;=-20%, V143&lt;=20%), "Y", "N")</f>
        <v>N</v>
      </c>
      <c r="Z143" s="35" t="s">
        <v>488</v>
      </c>
      <c r="AA143" s="85" t="s">
        <v>100</v>
      </c>
      <c r="AB143" s="85" t="s">
        <v>100</v>
      </c>
      <c r="AC143" s="85" t="s">
        <v>100</v>
      </c>
      <c r="AD143" s="85" t="s">
        <v>100</v>
      </c>
      <c r="AE143" s="85" t="s">
        <v>100</v>
      </c>
      <c r="AF143" s="85" t="str">
        <f t="shared" si="51"/>
        <v>N/A</v>
      </c>
      <c r="AG143" s="85" t="str">
        <f t="shared" si="45"/>
        <v>N/A</v>
      </c>
      <c r="AH143" s="85" t="str">
        <f t="shared" si="45"/>
        <v>N/A</v>
      </c>
      <c r="AI143" s="86" t="str">
        <f t="shared" si="46"/>
        <v>N/A</v>
      </c>
      <c r="AJ143" s="86" t="str">
        <f t="shared" si="46"/>
        <v>N/A</v>
      </c>
      <c r="AK143" s="32" t="str">
        <f>IF(AI143="N/A","NO",IF(ABS(AI143)&gt;0.1999,"YES","NO"))</f>
        <v>NO</v>
      </c>
      <c r="AL143" s="87" t="s">
        <v>100</v>
      </c>
      <c r="AM143" s="87" t="s">
        <v>100</v>
      </c>
      <c r="AN143" s="115" t="s">
        <v>101</v>
      </c>
      <c r="AO143" s="90" t="s">
        <v>101</v>
      </c>
      <c r="AP143" s="90" t="str">
        <f>IF(AND(U143&lt;-9999.99, W143&lt;-19.99%), "Under", IF(AND(U143&gt;=-9999.99, U143&lt;=9999.99), "On-Target", IF(AND(U143&gt;9999.99, W143&gt;19.99%), "Over", "Check")))</f>
        <v>On-Target</v>
      </c>
      <c r="AQ143" s="90" t="s">
        <v>108</v>
      </c>
      <c r="AR143" s="90" t="s">
        <v>100</v>
      </c>
      <c r="AS143" s="91"/>
    </row>
    <row r="144" spans="1:45" s="92" customFormat="1" ht="26.1" customHeight="1">
      <c r="A144" s="9">
        <v>140</v>
      </c>
      <c r="B144" s="80" t="s">
        <v>88</v>
      </c>
      <c r="C144" s="35" t="s">
        <v>306</v>
      </c>
      <c r="D144" s="81" t="s">
        <v>412</v>
      </c>
      <c r="E144" s="80" t="s">
        <v>413</v>
      </c>
      <c r="F144" s="81" t="s">
        <v>486</v>
      </c>
      <c r="G144" s="80" t="s">
        <v>487</v>
      </c>
      <c r="H144" s="80" t="s">
        <v>322</v>
      </c>
      <c r="I144" s="82" t="s">
        <v>489</v>
      </c>
      <c r="J144" s="82" t="s">
        <v>407</v>
      </c>
      <c r="K144" s="79" t="s">
        <v>96</v>
      </c>
      <c r="L144" s="79" t="s">
        <v>97</v>
      </c>
      <c r="M144" s="79" t="s">
        <v>98</v>
      </c>
      <c r="N144" s="83">
        <v>1774.1918499999999</v>
      </c>
      <c r="O144" s="83">
        <v>1717.1375600000001</v>
      </c>
      <c r="P144" s="83">
        <f t="shared" si="49"/>
        <v>3491.3294100000003</v>
      </c>
      <c r="Q144" s="83">
        <v>549.21317999999997</v>
      </c>
      <c r="R144" s="83">
        <v>204.44892999999999</v>
      </c>
      <c r="S144" s="83">
        <f t="shared" si="50"/>
        <v>753.66210999999998</v>
      </c>
      <c r="T144" s="83">
        <f t="shared" si="48"/>
        <v>-1512.6886300000001</v>
      </c>
      <c r="U144" s="83">
        <f t="shared" si="48"/>
        <v>-2737.6673000000001</v>
      </c>
      <c r="V144" s="31">
        <f t="shared" si="44"/>
        <v>-0.88093619593295713</v>
      </c>
      <c r="W144" s="31">
        <f t="shared" si="42"/>
        <v>-0.78413319927895309</v>
      </c>
      <c r="X144" s="94" t="s">
        <v>100</v>
      </c>
      <c r="Y144" s="94" t="s">
        <v>100</v>
      </c>
      <c r="Z144" s="94" t="s">
        <v>100</v>
      </c>
      <c r="AA144" s="85" t="s">
        <v>100</v>
      </c>
      <c r="AB144" s="85" t="s">
        <v>100</v>
      </c>
      <c r="AC144" s="85" t="s">
        <v>100</v>
      </c>
      <c r="AD144" s="85" t="s">
        <v>100</v>
      </c>
      <c r="AE144" s="85" t="s">
        <v>100</v>
      </c>
      <c r="AF144" s="85" t="str">
        <f t="shared" si="51"/>
        <v>N/A</v>
      </c>
      <c r="AG144" s="85" t="str">
        <f t="shared" si="45"/>
        <v>N/A</v>
      </c>
      <c r="AH144" s="85" t="str">
        <f t="shared" si="45"/>
        <v>N/A</v>
      </c>
      <c r="AI144" s="86" t="str">
        <f t="shared" si="46"/>
        <v>N/A</v>
      </c>
      <c r="AJ144" s="86" t="str">
        <f t="shared" si="46"/>
        <v>N/A</v>
      </c>
      <c r="AK144" s="32" t="s">
        <v>100</v>
      </c>
      <c r="AL144" s="32" t="s">
        <v>100</v>
      </c>
      <c r="AM144" s="32" t="s">
        <v>100</v>
      </c>
      <c r="AN144" s="32" t="s">
        <v>100</v>
      </c>
      <c r="AO144" s="32" t="s">
        <v>100</v>
      </c>
      <c r="AP144" s="32" t="s">
        <v>100</v>
      </c>
      <c r="AQ144" s="32" t="s">
        <v>100</v>
      </c>
      <c r="AR144" s="32" t="s">
        <v>100</v>
      </c>
      <c r="AS144" s="91"/>
    </row>
    <row r="145" spans="1:45" s="92" customFormat="1" ht="63.6" customHeight="1">
      <c r="A145" s="9">
        <v>141</v>
      </c>
      <c r="B145" s="80" t="s">
        <v>88</v>
      </c>
      <c r="C145" s="80" t="s">
        <v>306</v>
      </c>
      <c r="D145" s="81" t="s">
        <v>412</v>
      </c>
      <c r="E145" s="80" t="s">
        <v>413</v>
      </c>
      <c r="F145" s="81" t="s">
        <v>490</v>
      </c>
      <c r="G145" s="80" t="s">
        <v>491</v>
      </c>
      <c r="H145" s="80" t="s">
        <v>317</v>
      </c>
      <c r="I145" s="80" t="s">
        <v>317</v>
      </c>
      <c r="J145" s="82" t="s">
        <v>407</v>
      </c>
      <c r="K145" s="79" t="s">
        <v>96</v>
      </c>
      <c r="L145" s="79" t="s">
        <v>427</v>
      </c>
      <c r="M145" s="79" t="s">
        <v>428</v>
      </c>
      <c r="N145" s="83">
        <v>10178.429829999999</v>
      </c>
      <c r="O145" s="83">
        <v>9851.112869999999</v>
      </c>
      <c r="P145" s="83">
        <f t="shared" si="49"/>
        <v>20029.542699999998</v>
      </c>
      <c r="Q145" s="83">
        <v>7012.5262899999998</v>
      </c>
      <c r="R145" s="83">
        <v>3685.7192200000004</v>
      </c>
      <c r="S145" s="83">
        <f t="shared" si="50"/>
        <v>10698.245510000001</v>
      </c>
      <c r="T145" s="83">
        <f t="shared" si="48"/>
        <v>-6165.3936499999982</v>
      </c>
      <c r="U145" s="83">
        <f t="shared" si="48"/>
        <v>-9331.2971899999975</v>
      </c>
      <c r="V145" s="31">
        <f t="shared" si="44"/>
        <v>-0.62585757887068028</v>
      </c>
      <c r="W145" s="31">
        <f t="shared" si="42"/>
        <v>-0.46587669672558218</v>
      </c>
      <c r="X145" s="84" t="str">
        <f>IF(OR(T145&gt;9999.99, T145&lt;-9999.99), "Y", "N")</f>
        <v>N</v>
      </c>
      <c r="Y145" s="84" t="str">
        <f>IF(AND(T145&gt;=-9999.99, T145&lt;=9999.99, V145&gt;=-20%, V145&lt;=20%), "Y", "N")</f>
        <v>N</v>
      </c>
      <c r="Z145" s="35" t="s">
        <v>449</v>
      </c>
      <c r="AA145" s="85">
        <v>4</v>
      </c>
      <c r="AB145" s="85">
        <v>4</v>
      </c>
      <c r="AC145" s="85">
        <f t="shared" ref="AC145:AC150" si="52">AB145+AA145</f>
        <v>8</v>
      </c>
      <c r="AD145" s="85">
        <v>0</v>
      </c>
      <c r="AE145" s="85">
        <v>1</v>
      </c>
      <c r="AF145" s="85">
        <f t="shared" si="51"/>
        <v>1</v>
      </c>
      <c r="AG145" s="85">
        <f t="shared" si="45"/>
        <v>-3</v>
      </c>
      <c r="AH145" s="85">
        <f t="shared" si="45"/>
        <v>-7</v>
      </c>
      <c r="AI145" s="86">
        <f t="shared" si="46"/>
        <v>-0.75</v>
      </c>
      <c r="AJ145" s="86">
        <f t="shared" si="46"/>
        <v>-0.875</v>
      </c>
      <c r="AK145" s="32" t="str">
        <f>IF(AI145="N/A","NO",IF(ABS(AI145)&gt;0.1999,"YES","NO"))</f>
        <v>YES</v>
      </c>
      <c r="AL145" s="87" t="s">
        <v>100</v>
      </c>
      <c r="AM145" s="87" t="s">
        <v>450</v>
      </c>
      <c r="AN145" s="115" t="s">
        <v>114</v>
      </c>
      <c r="AO145" s="90" t="s">
        <v>101</v>
      </c>
      <c r="AP145" s="90" t="str">
        <f>IF(AND(U145&lt;-9999.99, W145&lt;-19.99%), "Under", IF(AND(U145&gt;=-9999.99, U145&lt;=9999.99), "On-Target", IF(AND(U145&gt;9999.99, W145&gt;19.99%), "Over", "Check")))</f>
        <v>On-Target</v>
      </c>
      <c r="AQ145" s="90" t="s">
        <v>108</v>
      </c>
      <c r="AR145" s="90" t="s">
        <v>492</v>
      </c>
      <c r="AS145" s="91"/>
    </row>
    <row r="146" spans="1:45" s="92" customFormat="1" ht="38.450000000000003" customHeight="1">
      <c r="A146" s="9">
        <v>142</v>
      </c>
      <c r="B146" s="80" t="s">
        <v>88</v>
      </c>
      <c r="C146" s="35" t="s">
        <v>306</v>
      </c>
      <c r="D146" s="81" t="s">
        <v>412</v>
      </c>
      <c r="E146" s="80" t="s">
        <v>413</v>
      </c>
      <c r="F146" s="81" t="s">
        <v>490</v>
      </c>
      <c r="G146" s="80" t="s">
        <v>491</v>
      </c>
      <c r="H146" s="80" t="s">
        <v>322</v>
      </c>
      <c r="I146" s="82" t="s">
        <v>452</v>
      </c>
      <c r="J146" s="82" t="s">
        <v>407</v>
      </c>
      <c r="K146" s="79" t="s">
        <v>96</v>
      </c>
      <c r="L146" s="79" t="s">
        <v>427</v>
      </c>
      <c r="M146" s="79" t="s">
        <v>428</v>
      </c>
      <c r="N146" s="83">
        <v>10178.429829999999</v>
      </c>
      <c r="O146" s="83">
        <v>9851.112869999999</v>
      </c>
      <c r="P146" s="83">
        <f t="shared" si="49"/>
        <v>20029.542699999998</v>
      </c>
      <c r="Q146" s="83">
        <v>7012.5262899999998</v>
      </c>
      <c r="R146" s="83">
        <v>3685.7192200000004</v>
      </c>
      <c r="S146" s="83">
        <f t="shared" si="50"/>
        <v>10698.245510000001</v>
      </c>
      <c r="T146" s="83">
        <f t="shared" si="48"/>
        <v>-6165.3936499999982</v>
      </c>
      <c r="U146" s="83">
        <f t="shared" si="48"/>
        <v>-9331.2971899999975</v>
      </c>
      <c r="V146" s="31">
        <f t="shared" si="44"/>
        <v>-0.62585757887068028</v>
      </c>
      <c r="W146" s="31">
        <f t="shared" si="42"/>
        <v>-0.46587669672558218</v>
      </c>
      <c r="X146" s="94" t="s">
        <v>100</v>
      </c>
      <c r="Y146" s="94" t="s">
        <v>100</v>
      </c>
      <c r="Z146" s="94" t="s">
        <v>100</v>
      </c>
      <c r="AA146" s="85">
        <v>4</v>
      </c>
      <c r="AB146" s="85">
        <v>4</v>
      </c>
      <c r="AC146" s="85">
        <f t="shared" si="52"/>
        <v>8</v>
      </c>
      <c r="AD146" s="85">
        <v>0</v>
      </c>
      <c r="AE146" s="85">
        <v>1</v>
      </c>
      <c r="AF146" s="85">
        <f t="shared" si="51"/>
        <v>1</v>
      </c>
      <c r="AG146" s="85">
        <f t="shared" si="45"/>
        <v>-3</v>
      </c>
      <c r="AH146" s="85">
        <f t="shared" si="45"/>
        <v>-7</v>
      </c>
      <c r="AI146" s="86">
        <f t="shared" si="46"/>
        <v>-0.75</v>
      </c>
      <c r="AJ146" s="86">
        <f t="shared" si="46"/>
        <v>-0.875</v>
      </c>
      <c r="AK146" s="32" t="s">
        <v>100</v>
      </c>
      <c r="AL146" s="32" t="s">
        <v>100</v>
      </c>
      <c r="AM146" s="32" t="s">
        <v>100</v>
      </c>
      <c r="AN146" s="32" t="s">
        <v>100</v>
      </c>
      <c r="AO146" s="32" t="s">
        <v>100</v>
      </c>
      <c r="AP146" s="32" t="s">
        <v>100</v>
      </c>
      <c r="AQ146" s="32" t="s">
        <v>100</v>
      </c>
      <c r="AR146" s="32" t="s">
        <v>100</v>
      </c>
      <c r="AS146" s="91"/>
    </row>
    <row r="147" spans="1:45" s="92" customFormat="1" ht="176.1" customHeight="1">
      <c r="A147" s="9">
        <v>143</v>
      </c>
      <c r="B147" s="80" t="s">
        <v>88</v>
      </c>
      <c r="C147" s="80" t="s">
        <v>306</v>
      </c>
      <c r="D147" s="81" t="s">
        <v>412</v>
      </c>
      <c r="E147" s="80" t="s">
        <v>413</v>
      </c>
      <c r="F147" s="81" t="s">
        <v>493</v>
      </c>
      <c r="G147" s="80" t="s">
        <v>494</v>
      </c>
      <c r="H147" s="80" t="s">
        <v>317</v>
      </c>
      <c r="I147" s="80" t="s">
        <v>317</v>
      </c>
      <c r="J147" s="82" t="s">
        <v>407</v>
      </c>
      <c r="K147" s="79" t="s">
        <v>96</v>
      </c>
      <c r="L147" s="79" t="s">
        <v>97</v>
      </c>
      <c r="M147" s="79" t="s">
        <v>98</v>
      </c>
      <c r="N147" s="83">
        <v>69859.238169999997</v>
      </c>
      <c r="O147" s="83">
        <v>67612.711580000003</v>
      </c>
      <c r="P147" s="83">
        <f t="shared" si="49"/>
        <v>137471.94975</v>
      </c>
      <c r="Q147" s="83">
        <v>18663.646970000002</v>
      </c>
      <c r="R147" s="83">
        <v>-5245.7439699999995</v>
      </c>
      <c r="S147" s="83">
        <f t="shared" si="50"/>
        <v>13417.903000000002</v>
      </c>
      <c r="T147" s="83">
        <f t="shared" si="48"/>
        <v>-72858.455549999999</v>
      </c>
      <c r="U147" s="83">
        <f t="shared" si="48"/>
        <v>-124054.04674999999</v>
      </c>
      <c r="V147" s="31">
        <f t="shared" si="44"/>
        <v>-1.0775851736665403</v>
      </c>
      <c r="W147" s="31">
        <f t="shared" si="42"/>
        <v>-0.90239533938086158</v>
      </c>
      <c r="X147" s="84" t="str">
        <f>IF(OR(T147&gt;4999.99, T147&lt;-4999.99), "Y", "N")</f>
        <v>Y</v>
      </c>
      <c r="Y147" s="84" t="str">
        <f>IF(AND(V147&gt;=-20%, V147&lt;=20%, T147&gt;=-5000, T147&lt;=5000), "N", "Y")</f>
        <v>Y</v>
      </c>
      <c r="Z147" s="122" t="s">
        <v>495</v>
      </c>
      <c r="AA147" s="85">
        <v>39.4</v>
      </c>
      <c r="AB147" s="85">
        <v>39.4</v>
      </c>
      <c r="AC147" s="85">
        <f t="shared" si="52"/>
        <v>78.8</v>
      </c>
      <c r="AD147" s="85">
        <v>9</v>
      </c>
      <c r="AE147" s="85">
        <v>0</v>
      </c>
      <c r="AF147" s="85">
        <f t="shared" si="51"/>
        <v>9</v>
      </c>
      <c r="AG147" s="85">
        <f t="shared" si="45"/>
        <v>-39.4</v>
      </c>
      <c r="AH147" s="85">
        <f t="shared" si="45"/>
        <v>-69.8</v>
      </c>
      <c r="AI147" s="86">
        <f t="shared" si="46"/>
        <v>-1</v>
      </c>
      <c r="AJ147" s="86">
        <f t="shared" si="46"/>
        <v>-0.8857868020304569</v>
      </c>
      <c r="AK147" s="32" t="str">
        <f>IF(AI147="N/A","NO",IF(ABS(AI147)&gt;0.1999,"YES","NO"))</f>
        <v>YES</v>
      </c>
      <c r="AL147" s="35" t="s">
        <v>496</v>
      </c>
      <c r="AM147" s="125" t="s">
        <v>497</v>
      </c>
      <c r="AN147" s="115" t="s">
        <v>114</v>
      </c>
      <c r="AO147" s="90" t="s">
        <v>101</v>
      </c>
      <c r="AP147" s="90" t="str">
        <f>IF(AND(U147&lt;-9999.99, W147&lt;-19.99%), "Under", IF(AND(U147&gt;=-9999.99, U147&lt;=9999.99), "On-Target", IF(AND(U147&gt;9999.99, W147&gt;19.99%), "Over", "Check")))</f>
        <v>Under</v>
      </c>
      <c r="AQ147" s="90" t="s">
        <v>108</v>
      </c>
      <c r="AR147" s="90" t="s">
        <v>498</v>
      </c>
      <c r="AS147" s="91"/>
    </row>
    <row r="148" spans="1:45" s="92" customFormat="1" ht="26.1" customHeight="1">
      <c r="A148" s="9">
        <v>144</v>
      </c>
      <c r="B148" s="80" t="s">
        <v>88</v>
      </c>
      <c r="C148" s="35" t="s">
        <v>306</v>
      </c>
      <c r="D148" s="81" t="s">
        <v>412</v>
      </c>
      <c r="E148" s="80" t="s">
        <v>413</v>
      </c>
      <c r="F148" s="81" t="s">
        <v>493</v>
      </c>
      <c r="G148" s="80" t="s">
        <v>494</v>
      </c>
      <c r="H148" s="80" t="s">
        <v>322</v>
      </c>
      <c r="I148" s="82" t="s">
        <v>465</v>
      </c>
      <c r="J148" s="82" t="s">
        <v>407</v>
      </c>
      <c r="K148" s="79" t="s">
        <v>96</v>
      </c>
      <c r="L148" s="79" t="s">
        <v>97</v>
      </c>
      <c r="M148" s="79" t="s">
        <v>98</v>
      </c>
      <c r="N148" s="83">
        <v>69859.238169999997</v>
      </c>
      <c r="O148" s="83">
        <v>67612.711580000003</v>
      </c>
      <c r="P148" s="83">
        <f t="shared" si="49"/>
        <v>137471.94975</v>
      </c>
      <c r="Q148" s="83">
        <v>18663.646970000002</v>
      </c>
      <c r="R148" s="83">
        <v>-5245.7439699999995</v>
      </c>
      <c r="S148" s="83">
        <f t="shared" si="50"/>
        <v>13417.903000000002</v>
      </c>
      <c r="T148" s="83">
        <f t="shared" si="48"/>
        <v>-72858.455549999999</v>
      </c>
      <c r="U148" s="83">
        <f t="shared" si="48"/>
        <v>-124054.04674999999</v>
      </c>
      <c r="V148" s="31">
        <f t="shared" si="44"/>
        <v>-1.0775851736665403</v>
      </c>
      <c r="W148" s="31">
        <f t="shared" si="42"/>
        <v>-0.90239533938086158</v>
      </c>
      <c r="X148" s="94" t="s">
        <v>100</v>
      </c>
      <c r="Y148" s="94" t="s">
        <v>100</v>
      </c>
      <c r="Z148" s="94" t="s">
        <v>100</v>
      </c>
      <c r="AA148" s="85">
        <v>39.4</v>
      </c>
      <c r="AB148" s="85">
        <v>39.4</v>
      </c>
      <c r="AC148" s="85">
        <f t="shared" si="52"/>
        <v>78.8</v>
      </c>
      <c r="AD148" s="85">
        <v>9</v>
      </c>
      <c r="AE148" s="85">
        <v>0</v>
      </c>
      <c r="AF148" s="85">
        <f t="shared" si="51"/>
        <v>9</v>
      </c>
      <c r="AG148" s="85">
        <f t="shared" si="45"/>
        <v>-39.4</v>
      </c>
      <c r="AH148" s="85">
        <f t="shared" si="45"/>
        <v>-69.8</v>
      </c>
      <c r="AI148" s="86">
        <f t="shared" si="46"/>
        <v>-1</v>
      </c>
      <c r="AJ148" s="86">
        <f t="shared" si="46"/>
        <v>-0.8857868020304569</v>
      </c>
      <c r="AK148" s="32" t="s">
        <v>100</v>
      </c>
      <c r="AL148" s="32" t="s">
        <v>100</v>
      </c>
      <c r="AM148" s="32" t="s">
        <v>100</v>
      </c>
      <c r="AN148" s="32" t="s">
        <v>100</v>
      </c>
      <c r="AO148" s="32" t="s">
        <v>100</v>
      </c>
      <c r="AP148" s="32" t="s">
        <v>100</v>
      </c>
      <c r="AQ148" s="32" t="s">
        <v>100</v>
      </c>
      <c r="AR148" s="32" t="s">
        <v>100</v>
      </c>
      <c r="AS148" s="91"/>
    </row>
    <row r="149" spans="1:45" s="92" customFormat="1" ht="38.450000000000003" customHeight="1">
      <c r="A149" s="9">
        <v>145</v>
      </c>
      <c r="B149" s="80" t="s">
        <v>88</v>
      </c>
      <c r="C149" s="80" t="s">
        <v>306</v>
      </c>
      <c r="D149" s="81" t="s">
        <v>412</v>
      </c>
      <c r="E149" s="80" t="s">
        <v>413</v>
      </c>
      <c r="F149" s="81" t="s">
        <v>499</v>
      </c>
      <c r="G149" s="80" t="s">
        <v>500</v>
      </c>
      <c r="H149" s="80" t="s">
        <v>317</v>
      </c>
      <c r="I149" s="80" t="s">
        <v>317</v>
      </c>
      <c r="J149" s="82" t="s">
        <v>407</v>
      </c>
      <c r="K149" s="79" t="s">
        <v>96</v>
      </c>
      <c r="L149" s="79" t="s">
        <v>97</v>
      </c>
      <c r="M149" s="79" t="s">
        <v>98</v>
      </c>
      <c r="N149" s="83">
        <v>2328.1522500000001</v>
      </c>
      <c r="O149" s="83">
        <v>2253.2837500000001</v>
      </c>
      <c r="P149" s="83">
        <f t="shared" si="49"/>
        <v>4581.4359999999997</v>
      </c>
      <c r="Q149" s="83">
        <v>329.87911000000003</v>
      </c>
      <c r="R149" s="83">
        <v>5789.75731</v>
      </c>
      <c r="S149" s="83">
        <f t="shared" si="50"/>
        <v>6119.6364199999998</v>
      </c>
      <c r="T149" s="83">
        <f t="shared" si="48"/>
        <v>3536.4735599999999</v>
      </c>
      <c r="U149" s="83">
        <f t="shared" si="48"/>
        <v>1538.2004200000001</v>
      </c>
      <c r="V149" s="31">
        <f t="shared" si="44"/>
        <v>1.5694754644194278</v>
      </c>
      <c r="W149" s="31">
        <f t="shared" si="42"/>
        <v>0.33574635114405182</v>
      </c>
      <c r="X149" s="84" t="str">
        <f>IF(OR(T149&gt;9999.99, T149&lt;-9999.99), "Y", "N")</f>
        <v>N</v>
      </c>
      <c r="Y149" s="84" t="str">
        <f>IF(AND(T149&gt;=-9999.99, T149&lt;=9999.99, V149&gt;=-20%, V149&lt;=20%), "Y", "N")</f>
        <v>N</v>
      </c>
      <c r="Z149" s="126" t="s">
        <v>501</v>
      </c>
      <c r="AA149" s="85">
        <v>2</v>
      </c>
      <c r="AB149" s="85">
        <v>2</v>
      </c>
      <c r="AC149" s="85">
        <f t="shared" si="52"/>
        <v>4</v>
      </c>
      <c r="AD149" s="85">
        <v>0</v>
      </c>
      <c r="AE149" s="85">
        <v>4</v>
      </c>
      <c r="AF149" s="85">
        <f t="shared" si="51"/>
        <v>4</v>
      </c>
      <c r="AG149" s="85">
        <f t="shared" ref="AG149:AH179" si="53">IFERROR(AE149-AB149,"N/A")</f>
        <v>2</v>
      </c>
      <c r="AH149" s="85">
        <f t="shared" si="53"/>
        <v>0</v>
      </c>
      <c r="AI149" s="86">
        <f t="shared" ref="AI149:AJ172" si="54">IFERROR((AE149-AB149)/AB149,"N/A")</f>
        <v>1</v>
      </c>
      <c r="AJ149" s="86">
        <f t="shared" si="54"/>
        <v>0</v>
      </c>
      <c r="AK149" s="32" t="str">
        <f>IF(AI149="N/A","NO",IF(ABS(AI149)&gt;0.1999,"YES","NO"))</f>
        <v>YES</v>
      </c>
      <c r="AL149" s="87" t="s">
        <v>100</v>
      </c>
      <c r="AM149" s="87" t="s">
        <v>502</v>
      </c>
      <c r="AN149" s="115" t="s">
        <v>125</v>
      </c>
      <c r="AO149" s="90" t="s">
        <v>101</v>
      </c>
      <c r="AP149" s="90" t="str">
        <f>IF(AND(U149&lt;-9999.99, W149&lt;-19.99%), "Under", IF(AND(U149&gt;=-9999.99, U149&lt;=9999.99), "On-Target", IF(AND(U149&gt;9999.99, W149&gt;19.99%), "Over", "Check")))</f>
        <v>On-Target</v>
      </c>
      <c r="AQ149" s="90" t="s">
        <v>108</v>
      </c>
      <c r="AR149" s="90" t="s">
        <v>503</v>
      </c>
      <c r="AS149" s="91"/>
    </row>
    <row r="150" spans="1:45" s="92" customFormat="1" ht="26.1" customHeight="1">
      <c r="A150" s="9">
        <v>146</v>
      </c>
      <c r="B150" s="80" t="s">
        <v>88</v>
      </c>
      <c r="C150" s="35" t="s">
        <v>306</v>
      </c>
      <c r="D150" s="81" t="s">
        <v>412</v>
      </c>
      <c r="E150" s="80" t="s">
        <v>413</v>
      </c>
      <c r="F150" s="81" t="s">
        <v>499</v>
      </c>
      <c r="G150" s="80" t="s">
        <v>500</v>
      </c>
      <c r="H150" s="80" t="s">
        <v>322</v>
      </c>
      <c r="I150" s="82" t="s">
        <v>489</v>
      </c>
      <c r="J150" s="82" t="s">
        <v>407</v>
      </c>
      <c r="K150" s="79" t="s">
        <v>96</v>
      </c>
      <c r="L150" s="79" t="s">
        <v>97</v>
      </c>
      <c r="M150" s="79" t="s">
        <v>98</v>
      </c>
      <c r="N150" s="83">
        <v>2328.1522500000001</v>
      </c>
      <c r="O150" s="83">
        <v>2253.2837500000001</v>
      </c>
      <c r="P150" s="83">
        <f t="shared" si="49"/>
        <v>4581.4359999999997</v>
      </c>
      <c r="Q150" s="83">
        <v>329.87911000000003</v>
      </c>
      <c r="R150" s="83">
        <v>5789.75731</v>
      </c>
      <c r="S150" s="83">
        <f t="shared" si="50"/>
        <v>6119.6364199999998</v>
      </c>
      <c r="T150" s="83">
        <f t="shared" si="48"/>
        <v>3536.4735599999999</v>
      </c>
      <c r="U150" s="83">
        <f t="shared" si="48"/>
        <v>1538.2004200000001</v>
      </c>
      <c r="V150" s="31">
        <f t="shared" si="44"/>
        <v>1.5694754644194278</v>
      </c>
      <c r="W150" s="31">
        <f t="shared" si="42"/>
        <v>0.33574635114405182</v>
      </c>
      <c r="X150" s="94" t="s">
        <v>100</v>
      </c>
      <c r="Y150" s="94" t="s">
        <v>100</v>
      </c>
      <c r="Z150" s="94" t="s">
        <v>100</v>
      </c>
      <c r="AA150" s="85">
        <v>2</v>
      </c>
      <c r="AB150" s="85">
        <v>2</v>
      </c>
      <c r="AC150" s="85">
        <f t="shared" si="52"/>
        <v>4</v>
      </c>
      <c r="AD150" s="85">
        <v>0</v>
      </c>
      <c r="AE150" s="85">
        <v>4</v>
      </c>
      <c r="AF150" s="85">
        <f t="shared" si="51"/>
        <v>4</v>
      </c>
      <c r="AG150" s="85">
        <f t="shared" si="53"/>
        <v>2</v>
      </c>
      <c r="AH150" s="85">
        <f t="shared" si="53"/>
        <v>0</v>
      </c>
      <c r="AI150" s="86">
        <f t="shared" si="54"/>
        <v>1</v>
      </c>
      <c r="AJ150" s="86">
        <f t="shared" si="54"/>
        <v>0</v>
      </c>
      <c r="AK150" s="32" t="s">
        <v>100</v>
      </c>
      <c r="AL150" s="32" t="s">
        <v>100</v>
      </c>
      <c r="AM150" s="32" t="s">
        <v>100</v>
      </c>
      <c r="AN150" s="32" t="s">
        <v>100</v>
      </c>
      <c r="AO150" s="32" t="s">
        <v>100</v>
      </c>
      <c r="AP150" s="32" t="s">
        <v>100</v>
      </c>
      <c r="AQ150" s="32" t="s">
        <v>100</v>
      </c>
      <c r="AR150" s="32" t="s">
        <v>100</v>
      </c>
      <c r="AS150" s="91"/>
    </row>
    <row r="151" spans="1:45" customFormat="1" ht="33.6" customHeight="1">
      <c r="A151" s="9">
        <v>147</v>
      </c>
      <c r="B151" s="203" t="s">
        <v>88</v>
      </c>
      <c r="C151" s="56" t="s">
        <v>306</v>
      </c>
      <c r="D151" s="97" t="s">
        <v>504</v>
      </c>
      <c r="E151" s="56" t="s">
        <v>413</v>
      </c>
      <c r="F151" s="97" t="s">
        <v>505</v>
      </c>
      <c r="G151" s="56" t="s">
        <v>506</v>
      </c>
      <c r="H151" s="56" t="s">
        <v>311</v>
      </c>
      <c r="I151" s="56" t="s">
        <v>311</v>
      </c>
      <c r="J151" s="98" t="s">
        <v>135</v>
      </c>
      <c r="K151" s="96" t="s">
        <v>96</v>
      </c>
      <c r="L151" s="96" t="s">
        <v>97</v>
      </c>
      <c r="M151" s="96" t="s">
        <v>98</v>
      </c>
      <c r="N151" s="116">
        <v>999.11730999999997</v>
      </c>
      <c r="O151" s="83">
        <v>967</v>
      </c>
      <c r="P151" s="83">
        <f t="shared" si="49"/>
        <v>1966.1173100000001</v>
      </c>
      <c r="Q151" s="99">
        <v>289.80770000000001</v>
      </c>
      <c r="R151" s="99">
        <v>1896.7208899999998</v>
      </c>
      <c r="S151" s="83">
        <f t="shared" si="50"/>
        <v>2186.5285899999999</v>
      </c>
      <c r="T151" s="83">
        <f t="shared" si="48"/>
        <v>929.72088999999983</v>
      </c>
      <c r="U151" s="83">
        <f t="shared" si="48"/>
        <v>220.41127999999981</v>
      </c>
      <c r="V151" s="31">
        <f>(R151-O151)/(O151)</f>
        <v>0.96144869700103397</v>
      </c>
      <c r="W151" s="31">
        <f>U151/P151</f>
        <v>0.11210484688728965</v>
      </c>
      <c r="X151" s="100" t="str">
        <f>IF(OR(T151&gt;9999.99, T151&lt;-9999.99), "Y", "N")</f>
        <v>N</v>
      </c>
      <c r="Y151" s="100" t="str">
        <f>IF(AND(T151&gt;=-9999.99, T151&lt;=9999.99, V151&gt;=-20%, V151&lt;=20%), "Y", "N")</f>
        <v>N</v>
      </c>
      <c r="Z151" s="56" t="s">
        <v>507</v>
      </c>
      <c r="AA151" s="101" t="s">
        <v>100</v>
      </c>
      <c r="AB151" s="101" t="s">
        <v>100</v>
      </c>
      <c r="AC151" s="101" t="s">
        <v>100</v>
      </c>
      <c r="AD151" s="101" t="s">
        <v>100</v>
      </c>
      <c r="AE151" s="101" t="s">
        <v>100</v>
      </c>
      <c r="AF151" s="101" t="str">
        <f t="shared" si="51"/>
        <v>N/A</v>
      </c>
      <c r="AG151" s="101" t="str">
        <f t="shared" si="53"/>
        <v>N/A</v>
      </c>
      <c r="AH151" s="101" t="str">
        <f t="shared" si="53"/>
        <v>N/A</v>
      </c>
      <c r="AI151" s="102" t="str">
        <f t="shared" si="54"/>
        <v>N/A</v>
      </c>
      <c r="AJ151" s="102" t="str">
        <f t="shared" si="54"/>
        <v>N/A</v>
      </c>
      <c r="AK151" s="55" t="str">
        <f>IF(AI151="N/A","NO",IF(ABS(AI151)&gt;0.1999,"YES","NO"))</f>
        <v>NO</v>
      </c>
      <c r="AL151" s="103" t="s">
        <v>100</v>
      </c>
      <c r="AM151" s="127" t="s">
        <v>100</v>
      </c>
      <c r="AN151" s="128" t="s">
        <v>101</v>
      </c>
      <c r="AO151" s="103" t="s">
        <v>101</v>
      </c>
      <c r="AP151" s="103" t="str">
        <f>IF(AND(U151&lt;-9999.99, W151&lt;-19.99%), "Under", IF(AND(U151&gt;=-9999.99, U151&lt;=9999.99), "On-Target", IF(AND(U151&gt;9999.99, W151&gt;19.99%), "Over", "Check")))</f>
        <v>On-Target</v>
      </c>
      <c r="AQ151" s="103" t="s">
        <v>108</v>
      </c>
      <c r="AR151" s="103" t="s">
        <v>100</v>
      </c>
      <c r="AS151" s="91"/>
    </row>
    <row r="152" spans="1:45" s="92" customFormat="1" ht="38.450000000000003" customHeight="1">
      <c r="A152" s="9">
        <v>148</v>
      </c>
      <c r="B152" s="80" t="s">
        <v>88</v>
      </c>
      <c r="C152" s="80" t="s">
        <v>306</v>
      </c>
      <c r="D152" s="81" t="s">
        <v>504</v>
      </c>
      <c r="E152" s="80" t="s">
        <v>508</v>
      </c>
      <c r="F152" s="81" t="s">
        <v>509</v>
      </c>
      <c r="G152" s="80" t="s">
        <v>510</v>
      </c>
      <c r="H152" s="80" t="s">
        <v>317</v>
      </c>
      <c r="I152" s="80" t="s">
        <v>317</v>
      </c>
      <c r="J152" s="82" t="s">
        <v>135</v>
      </c>
      <c r="K152" s="79" t="s">
        <v>96</v>
      </c>
      <c r="L152" s="79" t="s">
        <v>97</v>
      </c>
      <c r="M152" s="79" t="s">
        <v>98</v>
      </c>
      <c r="N152" s="83">
        <v>7394.0865400000002</v>
      </c>
      <c r="O152" s="83">
        <v>7156.3082199999999</v>
      </c>
      <c r="P152" s="83">
        <f t="shared" si="49"/>
        <v>14550.394759999999</v>
      </c>
      <c r="Q152" s="83">
        <v>10429.04221</v>
      </c>
      <c r="R152" s="83">
        <v>8954.1064700000006</v>
      </c>
      <c r="S152" s="83">
        <f t="shared" si="50"/>
        <v>19383.148679999998</v>
      </c>
      <c r="T152" s="83">
        <f t="shared" si="48"/>
        <v>1797.7982500000007</v>
      </c>
      <c r="U152" s="83">
        <f t="shared" si="48"/>
        <v>4832.7539199999992</v>
      </c>
      <c r="V152" s="31">
        <f t="shared" ref="V152:V160" si="55">(R152-O152)/O152</f>
        <v>0.25121867235617762</v>
      </c>
      <c r="W152" s="31">
        <f t="shared" si="42"/>
        <v>0.33213902438479265</v>
      </c>
      <c r="X152" s="84" t="str">
        <f>IF(OR(T152&gt;9999.99, T152&lt;-9999.99), "Y", "N")</f>
        <v>N</v>
      </c>
      <c r="Y152" s="84" t="str">
        <f>IF(AND(T152&gt;=-9999.99, T152&lt;=9999.99, V152&gt;=-20%, V152&lt;=20%), "Y", "N")</f>
        <v>N</v>
      </c>
      <c r="Z152" s="122" t="s">
        <v>511</v>
      </c>
      <c r="AA152" s="85">
        <v>2</v>
      </c>
      <c r="AB152" s="85">
        <v>2</v>
      </c>
      <c r="AC152" s="85">
        <f t="shared" ref="AC152:AC157" si="56">AB152+AA152</f>
        <v>4</v>
      </c>
      <c r="AD152" s="85">
        <v>2</v>
      </c>
      <c r="AE152" s="85">
        <v>1</v>
      </c>
      <c r="AF152" s="85">
        <f t="shared" si="51"/>
        <v>3</v>
      </c>
      <c r="AG152" s="85">
        <f t="shared" si="53"/>
        <v>-1</v>
      </c>
      <c r="AH152" s="85">
        <f t="shared" si="53"/>
        <v>-1</v>
      </c>
      <c r="AI152" s="86">
        <f t="shared" si="54"/>
        <v>-0.5</v>
      </c>
      <c r="AJ152" s="86">
        <f t="shared" si="54"/>
        <v>-0.25</v>
      </c>
      <c r="AK152" s="32" t="str">
        <f>IF(AI152="N/A","NO",IF(ABS(AI152)&gt;0.1999,"YES","NO"))</f>
        <v>YES</v>
      </c>
      <c r="AL152" s="87" t="s">
        <v>100</v>
      </c>
      <c r="AM152" s="87" t="s">
        <v>512</v>
      </c>
      <c r="AN152" s="115" t="s">
        <v>114</v>
      </c>
      <c r="AO152" s="90" t="s">
        <v>114</v>
      </c>
      <c r="AP152" s="90" t="str">
        <f>IF(AND(U152&lt;-9999.99, W152&lt;-19.99%), "Under", IF(AND(U152&gt;=-9999.99, U152&lt;=9999.99), "On-Target", IF(AND(U152&gt;9999.99, W152&gt;19.99%), "Over", "Check")))</f>
        <v>On-Target</v>
      </c>
      <c r="AQ152" s="90" t="s">
        <v>430</v>
      </c>
      <c r="AR152" s="90" t="s">
        <v>513</v>
      </c>
      <c r="AS152" s="91"/>
    </row>
    <row r="153" spans="1:45" s="92" customFormat="1" ht="26.1" customHeight="1">
      <c r="A153" s="9">
        <v>149</v>
      </c>
      <c r="B153" s="80" t="s">
        <v>88</v>
      </c>
      <c r="C153" s="35" t="s">
        <v>306</v>
      </c>
      <c r="D153" s="81" t="s">
        <v>504</v>
      </c>
      <c r="E153" s="80" t="s">
        <v>508</v>
      </c>
      <c r="F153" s="81" t="s">
        <v>509</v>
      </c>
      <c r="G153" s="80" t="s">
        <v>510</v>
      </c>
      <c r="H153" s="80" t="s">
        <v>188</v>
      </c>
      <c r="I153" s="82" t="s">
        <v>514</v>
      </c>
      <c r="J153" s="82" t="s">
        <v>135</v>
      </c>
      <c r="K153" s="79" t="s">
        <v>96</v>
      </c>
      <c r="L153" s="79" t="s">
        <v>97</v>
      </c>
      <c r="M153" s="79" t="s">
        <v>98</v>
      </c>
      <c r="N153" s="83">
        <v>7394.0865400000002</v>
      </c>
      <c r="O153" s="83">
        <v>7156.3082199999999</v>
      </c>
      <c r="P153" s="83">
        <f t="shared" si="49"/>
        <v>14550.394759999999</v>
      </c>
      <c r="Q153" s="83">
        <v>10429.04221</v>
      </c>
      <c r="R153" s="83">
        <v>8954.1064700000006</v>
      </c>
      <c r="S153" s="83">
        <f t="shared" si="50"/>
        <v>19383.148679999998</v>
      </c>
      <c r="T153" s="83">
        <f t="shared" si="48"/>
        <v>1797.7982500000007</v>
      </c>
      <c r="U153" s="83">
        <f t="shared" si="48"/>
        <v>4832.7539199999992</v>
      </c>
      <c r="V153" s="31">
        <f t="shared" si="55"/>
        <v>0.25121867235617762</v>
      </c>
      <c r="W153" s="31">
        <f t="shared" si="42"/>
        <v>0.33213902438479265</v>
      </c>
      <c r="X153" s="94" t="s">
        <v>100</v>
      </c>
      <c r="Y153" s="94" t="s">
        <v>100</v>
      </c>
      <c r="Z153" s="94" t="s">
        <v>100</v>
      </c>
      <c r="AA153" s="85">
        <v>2</v>
      </c>
      <c r="AB153" s="85">
        <v>2</v>
      </c>
      <c r="AC153" s="85">
        <f t="shared" si="56"/>
        <v>4</v>
      </c>
      <c r="AD153" s="85">
        <v>2</v>
      </c>
      <c r="AE153" s="85">
        <v>1</v>
      </c>
      <c r="AF153" s="85">
        <f t="shared" si="51"/>
        <v>3</v>
      </c>
      <c r="AG153" s="85">
        <f t="shared" si="53"/>
        <v>-1</v>
      </c>
      <c r="AH153" s="85">
        <f t="shared" si="53"/>
        <v>-1</v>
      </c>
      <c r="AI153" s="86">
        <f t="shared" si="54"/>
        <v>-0.5</v>
      </c>
      <c r="AJ153" s="86">
        <f t="shared" si="54"/>
        <v>-0.25</v>
      </c>
      <c r="AK153" s="32" t="s">
        <v>100</v>
      </c>
      <c r="AL153" s="32" t="s">
        <v>100</v>
      </c>
      <c r="AM153" s="32" t="s">
        <v>100</v>
      </c>
      <c r="AN153" s="32" t="s">
        <v>100</v>
      </c>
      <c r="AO153" s="32" t="s">
        <v>100</v>
      </c>
      <c r="AP153" s="32" t="s">
        <v>100</v>
      </c>
      <c r="AQ153" s="32" t="s">
        <v>100</v>
      </c>
      <c r="AR153" s="32" t="s">
        <v>100</v>
      </c>
      <c r="AS153" s="91"/>
    </row>
    <row r="154" spans="1:45" s="92" customFormat="1" ht="26.1" customHeight="1">
      <c r="A154" s="9">
        <v>150</v>
      </c>
      <c r="B154" s="80" t="s">
        <v>88</v>
      </c>
      <c r="C154" s="35" t="s">
        <v>306</v>
      </c>
      <c r="D154" s="81" t="s">
        <v>504</v>
      </c>
      <c r="E154" s="80" t="s">
        <v>508</v>
      </c>
      <c r="F154" s="81" t="s">
        <v>509</v>
      </c>
      <c r="G154" s="80" t="s">
        <v>510</v>
      </c>
      <c r="H154" s="80" t="s">
        <v>142</v>
      </c>
      <c r="I154" s="82" t="s">
        <v>515</v>
      </c>
      <c r="J154" s="82" t="s">
        <v>135</v>
      </c>
      <c r="K154" s="79" t="s">
        <v>96</v>
      </c>
      <c r="L154" s="79" t="s">
        <v>97</v>
      </c>
      <c r="M154" s="79" t="s">
        <v>98</v>
      </c>
      <c r="N154" s="83">
        <v>7394.0865400000002</v>
      </c>
      <c r="O154" s="83">
        <v>7156.3082199999999</v>
      </c>
      <c r="P154" s="83">
        <f t="shared" si="49"/>
        <v>14550.394759999999</v>
      </c>
      <c r="Q154" s="83">
        <v>10429.04221</v>
      </c>
      <c r="R154" s="83">
        <v>8954.1064700000006</v>
      </c>
      <c r="S154" s="83">
        <f t="shared" si="50"/>
        <v>19383.148679999998</v>
      </c>
      <c r="T154" s="83">
        <f t="shared" si="48"/>
        <v>1797.7982500000007</v>
      </c>
      <c r="U154" s="83">
        <f t="shared" si="48"/>
        <v>4832.7539199999992</v>
      </c>
      <c r="V154" s="31">
        <f t="shared" si="55"/>
        <v>0.25121867235617762</v>
      </c>
      <c r="W154" s="31">
        <f t="shared" si="42"/>
        <v>0.33213902438479265</v>
      </c>
      <c r="X154" s="94" t="s">
        <v>100</v>
      </c>
      <c r="Y154" s="94" t="s">
        <v>100</v>
      </c>
      <c r="Z154" s="94" t="s">
        <v>100</v>
      </c>
      <c r="AA154" s="85">
        <v>2</v>
      </c>
      <c r="AB154" s="85">
        <v>2</v>
      </c>
      <c r="AC154" s="85">
        <f t="shared" si="56"/>
        <v>4</v>
      </c>
      <c r="AD154" s="85">
        <v>2</v>
      </c>
      <c r="AE154" s="85">
        <v>1</v>
      </c>
      <c r="AF154" s="85">
        <f t="shared" si="51"/>
        <v>3</v>
      </c>
      <c r="AG154" s="85">
        <f t="shared" si="53"/>
        <v>-1</v>
      </c>
      <c r="AH154" s="85">
        <f t="shared" si="53"/>
        <v>-1</v>
      </c>
      <c r="AI154" s="86">
        <f t="shared" si="54"/>
        <v>-0.5</v>
      </c>
      <c r="AJ154" s="86">
        <f t="shared" si="54"/>
        <v>-0.25</v>
      </c>
      <c r="AK154" s="32" t="s">
        <v>100</v>
      </c>
      <c r="AL154" s="32" t="s">
        <v>100</v>
      </c>
      <c r="AM154" s="32" t="s">
        <v>100</v>
      </c>
      <c r="AN154" s="32" t="s">
        <v>100</v>
      </c>
      <c r="AO154" s="32" t="s">
        <v>100</v>
      </c>
      <c r="AP154" s="32" t="s">
        <v>100</v>
      </c>
      <c r="AQ154" s="32" t="s">
        <v>100</v>
      </c>
      <c r="AR154" s="32" t="s">
        <v>100</v>
      </c>
      <c r="AS154" s="91"/>
    </row>
    <row r="155" spans="1:45" s="92" customFormat="1" ht="38.450000000000003" customHeight="1">
      <c r="A155" s="9">
        <v>151</v>
      </c>
      <c r="B155" s="80" t="s">
        <v>88</v>
      </c>
      <c r="C155" s="80" t="s">
        <v>306</v>
      </c>
      <c r="D155" s="81" t="s">
        <v>504</v>
      </c>
      <c r="E155" s="80" t="s">
        <v>508</v>
      </c>
      <c r="F155" s="81" t="s">
        <v>516</v>
      </c>
      <c r="G155" s="80" t="s">
        <v>517</v>
      </c>
      <c r="H155" s="80" t="s">
        <v>317</v>
      </c>
      <c r="I155" s="80" t="s">
        <v>317</v>
      </c>
      <c r="J155" s="82" t="s">
        <v>135</v>
      </c>
      <c r="K155" s="79" t="s">
        <v>96</v>
      </c>
      <c r="L155" s="79" t="s">
        <v>97</v>
      </c>
      <c r="M155" s="79" t="s">
        <v>98</v>
      </c>
      <c r="N155" s="83">
        <v>47094.185389999999</v>
      </c>
      <c r="O155" s="83">
        <v>45579.735159999997</v>
      </c>
      <c r="P155" s="83">
        <f t="shared" si="49"/>
        <v>92673.920549999995</v>
      </c>
      <c r="Q155" s="83">
        <v>21179.649300000001</v>
      </c>
      <c r="R155" s="83">
        <v>55504.306069999999</v>
      </c>
      <c r="S155" s="83">
        <f t="shared" si="50"/>
        <v>76683.955369999996</v>
      </c>
      <c r="T155" s="83">
        <f t="shared" si="48"/>
        <v>9924.5709100000022</v>
      </c>
      <c r="U155" s="83">
        <f t="shared" si="48"/>
        <v>-15989.965179999999</v>
      </c>
      <c r="V155" s="31">
        <f t="shared" si="55"/>
        <v>0.21774086389842909</v>
      </c>
      <c r="W155" s="31">
        <f t="shared" si="42"/>
        <v>-0.17254007476000754</v>
      </c>
      <c r="X155" s="84" t="str">
        <f>IF(OR(T155&gt;9999.99, T155&lt;-9999.99), "Y", "N")</f>
        <v>N</v>
      </c>
      <c r="Y155" s="84" t="str">
        <f>IF(AND(T155&gt;=-9999.99, T155&lt;=9999.99, V155&gt;=-20%, V155&lt;=20%), "Y", "N")</f>
        <v>N</v>
      </c>
      <c r="Z155" s="122" t="s">
        <v>518</v>
      </c>
      <c r="AA155" s="85">
        <v>1.5</v>
      </c>
      <c r="AB155" s="85">
        <v>1.5</v>
      </c>
      <c r="AC155" s="85">
        <f t="shared" si="56"/>
        <v>3</v>
      </c>
      <c r="AD155" s="85">
        <v>1</v>
      </c>
      <c r="AE155" s="85">
        <v>1</v>
      </c>
      <c r="AF155" s="85">
        <f t="shared" si="51"/>
        <v>2</v>
      </c>
      <c r="AG155" s="85">
        <f t="shared" si="53"/>
        <v>-0.5</v>
      </c>
      <c r="AH155" s="85">
        <f t="shared" si="53"/>
        <v>-1</v>
      </c>
      <c r="AI155" s="86">
        <f t="shared" si="54"/>
        <v>-0.33333333333333331</v>
      </c>
      <c r="AJ155" s="86">
        <f t="shared" si="54"/>
        <v>-0.33333333333333331</v>
      </c>
      <c r="AK155" s="32" t="str">
        <f>IF(AI155="N/A","NO",IF(ABS(AI155)&gt;0.1999,"YES","NO"))</f>
        <v>YES</v>
      </c>
      <c r="AL155" s="87" t="s">
        <v>100</v>
      </c>
      <c r="AM155" s="87" t="s">
        <v>519</v>
      </c>
      <c r="AN155" s="115" t="s">
        <v>114</v>
      </c>
      <c r="AO155" s="90" t="s">
        <v>101</v>
      </c>
      <c r="AP155" s="90" t="str">
        <f>IF(AND(U155&lt;-9999.99, W155&lt;-19.99%), "Under", IF(AND(U155&gt;=-9999.99, U155&lt;=9999.99), "On-Target", IF(AND(U155&gt;9999.99, W155&gt;19.99%), "Over", "On-Target")))</f>
        <v>On-Target</v>
      </c>
      <c r="AQ155" s="90" t="s">
        <v>102</v>
      </c>
      <c r="AR155" s="90" t="s">
        <v>513</v>
      </c>
      <c r="AS155" s="91"/>
    </row>
    <row r="156" spans="1:45" s="92" customFormat="1" ht="26.1" customHeight="1">
      <c r="A156" s="9">
        <v>152</v>
      </c>
      <c r="B156" s="80" t="s">
        <v>88</v>
      </c>
      <c r="C156" s="35" t="s">
        <v>306</v>
      </c>
      <c r="D156" s="81" t="s">
        <v>504</v>
      </c>
      <c r="E156" s="80" t="s">
        <v>508</v>
      </c>
      <c r="F156" s="81" t="s">
        <v>516</v>
      </c>
      <c r="G156" s="80" t="s">
        <v>517</v>
      </c>
      <c r="H156" s="80" t="s">
        <v>188</v>
      </c>
      <c r="I156" s="82" t="s">
        <v>520</v>
      </c>
      <c r="J156" s="82" t="s">
        <v>135</v>
      </c>
      <c r="K156" s="79" t="s">
        <v>96</v>
      </c>
      <c r="L156" s="79" t="s">
        <v>97</v>
      </c>
      <c r="M156" s="79" t="s">
        <v>98</v>
      </c>
      <c r="N156" s="83">
        <v>47094.185389999999</v>
      </c>
      <c r="O156" s="83">
        <v>45579.735159999997</v>
      </c>
      <c r="P156" s="83">
        <f t="shared" si="49"/>
        <v>92673.920549999995</v>
      </c>
      <c r="Q156" s="83">
        <v>21179.649300000001</v>
      </c>
      <c r="R156" s="83">
        <v>55504.306069999999</v>
      </c>
      <c r="S156" s="83">
        <f t="shared" si="50"/>
        <v>76683.955369999996</v>
      </c>
      <c r="T156" s="83">
        <f t="shared" si="48"/>
        <v>9924.5709100000022</v>
      </c>
      <c r="U156" s="83">
        <f t="shared" si="48"/>
        <v>-15989.965179999999</v>
      </c>
      <c r="V156" s="31">
        <f t="shared" si="55"/>
        <v>0.21774086389842909</v>
      </c>
      <c r="W156" s="31">
        <f t="shared" si="42"/>
        <v>-0.17254007476000754</v>
      </c>
      <c r="X156" s="94" t="s">
        <v>100</v>
      </c>
      <c r="Y156" s="94" t="s">
        <v>100</v>
      </c>
      <c r="Z156" s="94" t="s">
        <v>100</v>
      </c>
      <c r="AA156" s="85">
        <v>1.5</v>
      </c>
      <c r="AB156" s="85">
        <v>1.5</v>
      </c>
      <c r="AC156" s="85">
        <f t="shared" si="56"/>
        <v>3</v>
      </c>
      <c r="AD156" s="85">
        <v>0</v>
      </c>
      <c r="AE156" s="85">
        <v>1</v>
      </c>
      <c r="AF156" s="85">
        <f t="shared" si="51"/>
        <v>1</v>
      </c>
      <c r="AG156" s="85">
        <f t="shared" si="53"/>
        <v>-0.5</v>
      </c>
      <c r="AH156" s="85">
        <f t="shared" si="53"/>
        <v>-2</v>
      </c>
      <c r="AI156" s="86">
        <f t="shared" si="54"/>
        <v>-0.33333333333333331</v>
      </c>
      <c r="AJ156" s="86">
        <f t="shared" si="54"/>
        <v>-0.66666666666666663</v>
      </c>
      <c r="AK156" s="32" t="s">
        <v>100</v>
      </c>
      <c r="AL156" s="32" t="s">
        <v>100</v>
      </c>
      <c r="AM156" s="32" t="s">
        <v>100</v>
      </c>
      <c r="AN156" s="32" t="s">
        <v>100</v>
      </c>
      <c r="AO156" s="32" t="s">
        <v>100</v>
      </c>
      <c r="AP156" s="32" t="s">
        <v>100</v>
      </c>
      <c r="AQ156" s="32" t="s">
        <v>100</v>
      </c>
      <c r="AR156" s="32" t="s">
        <v>100</v>
      </c>
      <c r="AS156" s="91"/>
    </row>
    <row r="157" spans="1:45" s="92" customFormat="1" ht="26.1" customHeight="1">
      <c r="A157" s="9">
        <v>153</v>
      </c>
      <c r="B157" s="80" t="s">
        <v>88</v>
      </c>
      <c r="C157" s="35" t="s">
        <v>306</v>
      </c>
      <c r="D157" s="81" t="s">
        <v>504</v>
      </c>
      <c r="E157" s="80" t="s">
        <v>508</v>
      </c>
      <c r="F157" s="81" t="s">
        <v>516</v>
      </c>
      <c r="G157" s="80" t="s">
        <v>517</v>
      </c>
      <c r="H157" s="80" t="s">
        <v>142</v>
      </c>
      <c r="I157" s="82" t="s">
        <v>521</v>
      </c>
      <c r="J157" s="82" t="s">
        <v>135</v>
      </c>
      <c r="K157" s="79" t="s">
        <v>96</v>
      </c>
      <c r="L157" s="79" t="s">
        <v>97</v>
      </c>
      <c r="M157" s="79" t="s">
        <v>98</v>
      </c>
      <c r="N157" s="83">
        <v>47094.185389999999</v>
      </c>
      <c r="O157" s="83">
        <v>45579.735159999997</v>
      </c>
      <c r="P157" s="83">
        <f t="shared" si="49"/>
        <v>92673.920549999995</v>
      </c>
      <c r="Q157" s="83">
        <v>21179.649300000001</v>
      </c>
      <c r="R157" s="83">
        <v>55504.306069999999</v>
      </c>
      <c r="S157" s="83">
        <f t="shared" si="50"/>
        <v>76683.955369999996</v>
      </c>
      <c r="T157" s="83">
        <f t="shared" si="48"/>
        <v>9924.5709100000022</v>
      </c>
      <c r="U157" s="83">
        <f t="shared" si="48"/>
        <v>-15989.965179999999</v>
      </c>
      <c r="V157" s="31">
        <f t="shared" si="55"/>
        <v>0.21774086389842909</v>
      </c>
      <c r="W157" s="31">
        <f t="shared" si="42"/>
        <v>-0.17254007476000754</v>
      </c>
      <c r="X157" s="94" t="s">
        <v>100</v>
      </c>
      <c r="Y157" s="94" t="s">
        <v>100</v>
      </c>
      <c r="Z157" s="94" t="s">
        <v>100</v>
      </c>
      <c r="AA157" s="85">
        <v>1.5</v>
      </c>
      <c r="AB157" s="85">
        <v>1.5</v>
      </c>
      <c r="AC157" s="85">
        <f t="shared" si="56"/>
        <v>3</v>
      </c>
      <c r="AD157" s="85">
        <v>0</v>
      </c>
      <c r="AE157" s="85">
        <v>1</v>
      </c>
      <c r="AF157" s="85">
        <f t="shared" si="51"/>
        <v>1</v>
      </c>
      <c r="AG157" s="85">
        <f t="shared" si="53"/>
        <v>-0.5</v>
      </c>
      <c r="AH157" s="85">
        <f t="shared" si="53"/>
        <v>-2</v>
      </c>
      <c r="AI157" s="86">
        <f t="shared" si="54"/>
        <v>-0.33333333333333331</v>
      </c>
      <c r="AJ157" s="86">
        <f t="shared" si="54"/>
        <v>-0.66666666666666663</v>
      </c>
      <c r="AK157" s="32" t="s">
        <v>100</v>
      </c>
      <c r="AL157" s="32" t="s">
        <v>100</v>
      </c>
      <c r="AM157" s="32" t="s">
        <v>100</v>
      </c>
      <c r="AN157" s="32" t="s">
        <v>100</v>
      </c>
      <c r="AO157" s="32" t="s">
        <v>100</v>
      </c>
      <c r="AP157" s="32" t="s">
        <v>100</v>
      </c>
      <c r="AQ157" s="32" t="s">
        <v>100</v>
      </c>
      <c r="AR157" s="32" t="s">
        <v>100</v>
      </c>
      <c r="AS157" s="91"/>
    </row>
    <row r="158" spans="1:45" s="92" customFormat="1" ht="70.150000000000006" customHeight="1">
      <c r="A158" s="9">
        <v>154</v>
      </c>
      <c r="B158" s="203" t="s">
        <v>88</v>
      </c>
      <c r="C158" s="56" t="s">
        <v>306</v>
      </c>
      <c r="D158" s="97" t="s">
        <v>504</v>
      </c>
      <c r="E158" s="56" t="s">
        <v>508</v>
      </c>
      <c r="F158" s="97" t="s">
        <v>522</v>
      </c>
      <c r="G158" s="56" t="s">
        <v>523</v>
      </c>
      <c r="H158" s="56" t="s">
        <v>317</v>
      </c>
      <c r="I158" s="56" t="s">
        <v>317</v>
      </c>
      <c r="J158" s="98" t="s">
        <v>135</v>
      </c>
      <c r="K158" s="96" t="s">
        <v>96</v>
      </c>
      <c r="L158" s="96" t="s">
        <v>97</v>
      </c>
      <c r="M158" s="96" t="s">
        <v>98</v>
      </c>
      <c r="N158" s="116">
        <v>10771.909170000001</v>
      </c>
      <c r="O158" s="83">
        <v>10425.5</v>
      </c>
      <c r="P158" s="83">
        <f t="shared" si="49"/>
        <v>21197.409169999999</v>
      </c>
      <c r="Q158" s="99">
        <v>8749.9468799999995</v>
      </c>
      <c r="R158" s="99">
        <v>5281.2737400000005</v>
      </c>
      <c r="S158" s="83">
        <f t="shared" si="50"/>
        <v>14031.22062</v>
      </c>
      <c r="T158" s="83">
        <f t="shared" si="48"/>
        <v>-5144.2262599999995</v>
      </c>
      <c r="U158" s="83">
        <f t="shared" si="48"/>
        <v>-7166.1885499999989</v>
      </c>
      <c r="V158" s="31">
        <f t="shared" si="55"/>
        <v>-0.49342729461416712</v>
      </c>
      <c r="W158" s="31">
        <f t="shared" si="42"/>
        <v>-0.3380690768635099</v>
      </c>
      <c r="X158" s="100" t="str">
        <f>IF(OR(T158&gt;9999.99, T158&lt;-9999.99), "Y", "N")</f>
        <v>N</v>
      </c>
      <c r="Y158" s="100" t="str">
        <f>IF(AND(T158&gt;=-9999.99, T158&lt;=9999.99, V158&gt;=-20%, V158&lt;=20%), "Y", "N")</f>
        <v>N</v>
      </c>
      <c r="Z158" s="56" t="s">
        <v>524</v>
      </c>
      <c r="AA158" s="101" t="s">
        <v>100</v>
      </c>
      <c r="AB158" s="101" t="s">
        <v>100</v>
      </c>
      <c r="AC158" s="101" t="s">
        <v>100</v>
      </c>
      <c r="AD158" s="101" t="s">
        <v>100</v>
      </c>
      <c r="AE158" s="101" t="s">
        <v>100</v>
      </c>
      <c r="AF158" s="101" t="str">
        <f t="shared" si="51"/>
        <v>N/A</v>
      </c>
      <c r="AG158" s="101" t="str">
        <f t="shared" si="53"/>
        <v>N/A</v>
      </c>
      <c r="AH158" s="101" t="str">
        <f t="shared" si="53"/>
        <v>N/A</v>
      </c>
      <c r="AI158" s="102" t="str">
        <f t="shared" si="54"/>
        <v>N/A</v>
      </c>
      <c r="AJ158" s="102" t="str">
        <f t="shared" si="54"/>
        <v>N/A</v>
      </c>
      <c r="AK158" s="55" t="str">
        <f>IF(AI158="N/A","NO",IF(ABS(AI158)&gt;0.1999,"YES","NO"))</f>
        <v>NO</v>
      </c>
      <c r="AL158" s="103" t="s">
        <v>100</v>
      </c>
      <c r="AM158" s="129" t="s">
        <v>100</v>
      </c>
      <c r="AN158" s="130" t="s">
        <v>101</v>
      </c>
      <c r="AO158" s="103" t="s">
        <v>101</v>
      </c>
      <c r="AP158" s="103" t="str">
        <f>IF(AND(U158&lt;-9999.99, W158&lt;-19.99%), "Under", IF(AND(U158&gt;=-9999.99, U158&lt;=9999.99), "On-Target", IF(AND(U158&gt;9999.99, W158&gt;19.99%), "Over", "Check")))</f>
        <v>On-Target</v>
      </c>
      <c r="AQ158" s="103" t="s">
        <v>102</v>
      </c>
      <c r="AR158" s="103" t="s">
        <v>100</v>
      </c>
      <c r="AS158" s="91"/>
    </row>
    <row r="159" spans="1:45" s="92" customFormat="1" ht="39" customHeight="1">
      <c r="A159" s="9">
        <v>155</v>
      </c>
      <c r="B159" s="203" t="s">
        <v>88</v>
      </c>
      <c r="C159" s="56" t="s">
        <v>306</v>
      </c>
      <c r="D159" s="97" t="s">
        <v>504</v>
      </c>
      <c r="E159" s="56" t="s">
        <v>508</v>
      </c>
      <c r="F159" s="97" t="s">
        <v>522</v>
      </c>
      <c r="G159" s="56" t="s">
        <v>523</v>
      </c>
      <c r="H159" s="56" t="s">
        <v>188</v>
      </c>
      <c r="I159" s="98" t="s">
        <v>525</v>
      </c>
      <c r="J159" s="98" t="s">
        <v>135</v>
      </c>
      <c r="K159" s="96" t="s">
        <v>96</v>
      </c>
      <c r="L159" s="96" t="s">
        <v>97</v>
      </c>
      <c r="M159" s="96" t="s">
        <v>98</v>
      </c>
      <c r="N159" s="116">
        <v>10771.909170000001</v>
      </c>
      <c r="O159" s="83">
        <v>10425.5</v>
      </c>
      <c r="P159" s="83">
        <f t="shared" si="49"/>
        <v>21197.409169999999</v>
      </c>
      <c r="Q159" s="99">
        <v>8749.9468799999995</v>
      </c>
      <c r="R159" s="99">
        <v>5281.2737400000005</v>
      </c>
      <c r="S159" s="83">
        <f t="shared" si="50"/>
        <v>14031.22062</v>
      </c>
      <c r="T159" s="83">
        <f t="shared" si="48"/>
        <v>-5144.2262599999995</v>
      </c>
      <c r="U159" s="83">
        <f t="shared" si="48"/>
        <v>-7166.1885499999989</v>
      </c>
      <c r="V159" s="31">
        <f t="shared" si="55"/>
        <v>-0.49342729461416712</v>
      </c>
      <c r="W159" s="31">
        <f t="shared" si="42"/>
        <v>-0.3380690768635099</v>
      </c>
      <c r="X159" s="109" t="s">
        <v>100</v>
      </c>
      <c r="Y159" s="109" t="s">
        <v>100</v>
      </c>
      <c r="Z159" s="114" t="s">
        <v>100</v>
      </c>
      <c r="AA159" s="109" t="s">
        <v>100</v>
      </c>
      <c r="AB159" s="109" t="s">
        <v>100</v>
      </c>
      <c r="AC159" s="109" t="s">
        <v>100</v>
      </c>
      <c r="AD159" s="109" t="s">
        <v>100</v>
      </c>
      <c r="AE159" s="109" t="s">
        <v>100</v>
      </c>
      <c r="AF159" s="109" t="s">
        <v>100</v>
      </c>
      <c r="AG159" s="109" t="s">
        <v>100</v>
      </c>
      <c r="AH159" s="109" t="s">
        <v>100</v>
      </c>
      <c r="AI159" s="109" t="s">
        <v>100</v>
      </c>
      <c r="AJ159" s="109" t="s">
        <v>100</v>
      </c>
      <c r="AK159" s="109" t="s">
        <v>100</v>
      </c>
      <c r="AL159" s="109" t="s">
        <v>100</v>
      </c>
      <c r="AM159" s="109" t="s">
        <v>100</v>
      </c>
      <c r="AN159" s="109" t="s">
        <v>100</v>
      </c>
      <c r="AO159" s="109" t="s">
        <v>100</v>
      </c>
      <c r="AP159" s="109" t="s">
        <v>100</v>
      </c>
      <c r="AQ159" s="109" t="s">
        <v>100</v>
      </c>
      <c r="AR159" s="109" t="s">
        <v>100</v>
      </c>
      <c r="AS159" s="91"/>
    </row>
    <row r="160" spans="1:45" s="92" customFormat="1" ht="39" customHeight="1">
      <c r="A160" s="9">
        <v>156</v>
      </c>
      <c r="B160" s="80" t="s">
        <v>88</v>
      </c>
      <c r="C160" s="35" t="s">
        <v>306</v>
      </c>
      <c r="D160" s="81" t="s">
        <v>504</v>
      </c>
      <c r="E160" s="35" t="s">
        <v>508</v>
      </c>
      <c r="F160" s="81" t="s">
        <v>522</v>
      </c>
      <c r="G160" s="35" t="s">
        <v>523</v>
      </c>
      <c r="H160" s="35" t="s">
        <v>142</v>
      </c>
      <c r="I160" s="131" t="s">
        <v>526</v>
      </c>
      <c r="J160" s="131" t="s">
        <v>135</v>
      </c>
      <c r="K160" s="79" t="s">
        <v>96</v>
      </c>
      <c r="L160" s="79" t="s">
        <v>97</v>
      </c>
      <c r="M160" s="79" t="s">
        <v>98</v>
      </c>
      <c r="N160" s="132">
        <v>10771.909170000001</v>
      </c>
      <c r="O160" s="83">
        <v>10425.5</v>
      </c>
      <c r="P160" s="83">
        <f t="shared" si="49"/>
        <v>21197.409169999999</v>
      </c>
      <c r="Q160" s="83">
        <v>8749.9468799999995</v>
      </c>
      <c r="R160" s="83">
        <v>5281.2737400000005</v>
      </c>
      <c r="S160" s="83">
        <f t="shared" si="50"/>
        <v>14031.22062</v>
      </c>
      <c r="T160" s="83">
        <f t="shared" si="48"/>
        <v>-5144.2262599999995</v>
      </c>
      <c r="U160" s="83">
        <f t="shared" si="48"/>
        <v>-7166.1885499999989</v>
      </c>
      <c r="V160" s="31">
        <f t="shared" si="55"/>
        <v>-0.49342729461416712</v>
      </c>
      <c r="W160" s="31">
        <f t="shared" si="42"/>
        <v>-0.3380690768635099</v>
      </c>
      <c r="X160" s="130" t="s">
        <v>100</v>
      </c>
      <c r="Y160" s="130" t="s">
        <v>100</v>
      </c>
      <c r="Z160" s="133" t="s">
        <v>100</v>
      </c>
      <c r="AA160" s="130" t="s">
        <v>100</v>
      </c>
      <c r="AB160" s="130" t="s">
        <v>100</v>
      </c>
      <c r="AC160" s="130" t="s">
        <v>100</v>
      </c>
      <c r="AD160" s="130" t="s">
        <v>100</v>
      </c>
      <c r="AE160" s="130" t="s">
        <v>100</v>
      </c>
      <c r="AF160" s="130" t="s">
        <v>100</v>
      </c>
      <c r="AG160" s="130" t="s">
        <v>100</v>
      </c>
      <c r="AH160" s="130" t="s">
        <v>100</v>
      </c>
      <c r="AI160" s="130" t="s">
        <v>100</v>
      </c>
      <c r="AJ160" s="130" t="s">
        <v>100</v>
      </c>
      <c r="AK160" s="130" t="s">
        <v>100</v>
      </c>
      <c r="AL160" s="134" t="s">
        <v>100</v>
      </c>
      <c r="AM160" s="130" t="s">
        <v>100</v>
      </c>
      <c r="AN160" s="130" t="s">
        <v>100</v>
      </c>
      <c r="AO160" s="130" t="s">
        <v>100</v>
      </c>
      <c r="AP160" s="130" t="s">
        <v>100</v>
      </c>
      <c r="AQ160" s="130" t="s">
        <v>100</v>
      </c>
      <c r="AR160" s="130" t="s">
        <v>100</v>
      </c>
      <c r="AS160" s="91"/>
    </row>
    <row r="161" spans="1:45" customFormat="1" ht="77.25">
      <c r="A161" s="9">
        <v>157</v>
      </c>
      <c r="B161" s="80" t="s">
        <v>88</v>
      </c>
      <c r="C161" s="80" t="s">
        <v>306</v>
      </c>
      <c r="D161" s="81" t="s">
        <v>504</v>
      </c>
      <c r="E161" s="80" t="s">
        <v>508</v>
      </c>
      <c r="F161" s="81" t="s">
        <v>527</v>
      </c>
      <c r="G161" s="80" t="s">
        <v>528</v>
      </c>
      <c r="H161" s="80" t="s">
        <v>311</v>
      </c>
      <c r="I161" s="80" t="s">
        <v>311</v>
      </c>
      <c r="J161" s="82" t="s">
        <v>135</v>
      </c>
      <c r="K161" s="79" t="s">
        <v>96</v>
      </c>
      <c r="L161" s="79" t="s">
        <v>377</v>
      </c>
      <c r="M161" s="79" t="s">
        <v>98</v>
      </c>
      <c r="N161" s="83">
        <v>0</v>
      </c>
      <c r="O161" s="83">
        <v>0</v>
      </c>
      <c r="P161" s="83">
        <f t="shared" si="49"/>
        <v>0</v>
      </c>
      <c r="Q161" s="83">
        <v>0.85721999999999998</v>
      </c>
      <c r="R161" s="83">
        <v>157.78467000000001</v>
      </c>
      <c r="S161" s="83">
        <f t="shared" si="50"/>
        <v>158.64189000000002</v>
      </c>
      <c r="T161" s="83">
        <f t="shared" si="48"/>
        <v>157.78467000000001</v>
      </c>
      <c r="U161" s="83">
        <f t="shared" si="48"/>
        <v>158.64189000000002</v>
      </c>
      <c r="V161" s="31" t="str">
        <f>IF(AND(O161=0, R161=0), "0%", IF(AND(O161=0, R161&gt;0), "100%", ""))</f>
        <v>100%</v>
      </c>
      <c r="W161" s="31" t="str">
        <f>IFERROR("100%",U161/P161)</f>
        <v>100%</v>
      </c>
      <c r="X161" s="84" t="str">
        <f>IF(OR(T161&gt;9999.99, T161&lt;-9999.99), "Y", "N")</f>
        <v>N</v>
      </c>
      <c r="Y161" s="84" t="str">
        <f>IF(AND(T161&gt;=-9999.99, T161&lt;=9999.99, V161&gt;=-20%, V161&lt;=20%), "Y", "N")</f>
        <v>N</v>
      </c>
      <c r="Z161" s="35" t="s">
        <v>529</v>
      </c>
      <c r="AA161" s="85" t="s">
        <v>100</v>
      </c>
      <c r="AB161" s="85" t="s">
        <v>100</v>
      </c>
      <c r="AC161" s="85" t="s">
        <v>100</v>
      </c>
      <c r="AD161" s="85" t="s">
        <v>100</v>
      </c>
      <c r="AE161" s="85" t="s">
        <v>100</v>
      </c>
      <c r="AF161" s="85" t="str">
        <f t="shared" si="51"/>
        <v>N/A</v>
      </c>
      <c r="AG161" s="85" t="str">
        <f t="shared" si="53"/>
        <v>N/A</v>
      </c>
      <c r="AH161" s="85" t="str">
        <f t="shared" si="53"/>
        <v>N/A</v>
      </c>
      <c r="AI161" s="86" t="str">
        <f t="shared" si="54"/>
        <v>N/A</v>
      </c>
      <c r="AJ161" s="86" t="str">
        <f t="shared" si="54"/>
        <v>N/A</v>
      </c>
      <c r="AK161" s="135" t="str">
        <f>IF(AI161="N/A","NO",IF(ABS(AI161)&gt;0.1999,"YES","NO"))</f>
        <v>NO</v>
      </c>
      <c r="AL161" s="136" t="s">
        <v>100</v>
      </c>
      <c r="AM161" s="136" t="s">
        <v>100</v>
      </c>
      <c r="AN161" s="137" t="s">
        <v>101</v>
      </c>
      <c r="AO161" s="89" t="s">
        <v>101</v>
      </c>
      <c r="AP161" s="89" t="str">
        <f>IF(AND(U161&lt;-9999.99, W161&lt;-19.99%), "Under", IF(AND(U161&gt;=-9999.99, U161&lt;=9999.99), "On-Target", IF(AND(U161&gt;9999.99, W161&gt;19.99%), "Over", "Check")))</f>
        <v>On-Target</v>
      </c>
      <c r="AQ161" s="89" t="s">
        <v>102</v>
      </c>
      <c r="AR161" s="89" t="s">
        <v>100</v>
      </c>
      <c r="AS161" s="91"/>
    </row>
    <row r="162" spans="1:45" s="92" customFormat="1" ht="64.5">
      <c r="A162" s="9">
        <v>158</v>
      </c>
      <c r="B162" s="80" t="s">
        <v>88</v>
      </c>
      <c r="C162" s="80" t="s">
        <v>306</v>
      </c>
      <c r="D162" s="81" t="s">
        <v>504</v>
      </c>
      <c r="E162" s="80" t="s">
        <v>508</v>
      </c>
      <c r="F162" s="81" t="s">
        <v>530</v>
      </c>
      <c r="G162" s="80" t="s">
        <v>531</v>
      </c>
      <c r="H162" s="80" t="s">
        <v>317</v>
      </c>
      <c r="I162" s="80" t="s">
        <v>317</v>
      </c>
      <c r="J162" s="82" t="s">
        <v>135</v>
      </c>
      <c r="K162" s="79" t="s">
        <v>96</v>
      </c>
      <c r="L162" s="79" t="s">
        <v>97</v>
      </c>
      <c r="M162" s="79" t="s">
        <v>98</v>
      </c>
      <c r="N162" s="83">
        <v>0</v>
      </c>
      <c r="O162" s="83">
        <v>0</v>
      </c>
      <c r="P162" s="83">
        <f t="shared" si="49"/>
        <v>0</v>
      </c>
      <c r="Q162" s="83">
        <v>24613.492969999999</v>
      </c>
      <c r="R162" s="83">
        <v>22015.75589</v>
      </c>
      <c r="S162" s="83">
        <f t="shared" si="50"/>
        <v>46629.24886</v>
      </c>
      <c r="T162" s="83">
        <f t="shared" si="48"/>
        <v>22015.75589</v>
      </c>
      <c r="U162" s="83">
        <f t="shared" si="48"/>
        <v>46629.24886</v>
      </c>
      <c r="V162" s="31" t="str">
        <f>IF(AND(O162=0, R162=0), "0%", IF(AND(O162=0, R162&gt;0), "100%", ""))</f>
        <v>100%</v>
      </c>
      <c r="W162" s="31" t="str">
        <f>IFERROR("100%",U162/P162)</f>
        <v>100%</v>
      </c>
      <c r="X162" s="84" t="str">
        <f>IF(OR(T162&gt;4999.99, T162&lt;-4999.99), "Y", "N")</f>
        <v>Y</v>
      </c>
      <c r="Y162" s="84" t="str">
        <f>IF(AND(V162&gt;=-20%, V162&lt;=20%, T162&gt;=-5000, T162&lt;=5000), "N", "Y")</f>
        <v>Y</v>
      </c>
      <c r="Z162" s="122" t="s">
        <v>532</v>
      </c>
      <c r="AA162" s="85">
        <v>0</v>
      </c>
      <c r="AB162" s="85">
        <v>0</v>
      </c>
      <c r="AC162" s="85">
        <f>AB162+AA162</f>
        <v>0</v>
      </c>
      <c r="AD162" s="85">
        <v>0</v>
      </c>
      <c r="AE162" s="85">
        <v>28</v>
      </c>
      <c r="AF162" s="85">
        <f t="shared" si="51"/>
        <v>28</v>
      </c>
      <c r="AG162" s="85">
        <f t="shared" si="53"/>
        <v>28</v>
      </c>
      <c r="AH162" s="85">
        <f t="shared" si="53"/>
        <v>28</v>
      </c>
      <c r="AI162" s="86" t="str">
        <f>IFERROR((AE162-AB162)/AB162,"100")</f>
        <v>100</v>
      </c>
      <c r="AJ162" s="86" t="str">
        <f t="shared" si="54"/>
        <v>N/A</v>
      </c>
      <c r="AK162" s="32" t="str">
        <f>IF(AI162="N/A","NO",IF(ABS(AI162)&gt;0.1999,"YES","NO"))</f>
        <v>YES</v>
      </c>
      <c r="AL162" s="87" t="s">
        <v>137</v>
      </c>
      <c r="AM162" s="87" t="s">
        <v>194</v>
      </c>
      <c r="AN162" s="93" t="s">
        <v>101</v>
      </c>
      <c r="AO162" s="90" t="s">
        <v>101</v>
      </c>
      <c r="AP162" s="90" t="str">
        <f>IF(AND(U162&lt;-9999.99, W162&lt;-19.99%), "Under", IF(AND(U162&gt;=-9999.99, U162&lt;=9999.99), "On-Target", IF(AND(U162&gt;9999.99, W162&gt;19.99%), "Over", "Check")))</f>
        <v>Over</v>
      </c>
      <c r="AQ162" s="90" t="s">
        <v>102</v>
      </c>
      <c r="AR162" s="90" t="s">
        <v>513</v>
      </c>
      <c r="AS162" s="91"/>
    </row>
    <row r="163" spans="1:45" s="92" customFormat="1" ht="39">
      <c r="A163" s="9">
        <v>159</v>
      </c>
      <c r="B163" s="80" t="s">
        <v>88</v>
      </c>
      <c r="C163" s="35" t="s">
        <v>306</v>
      </c>
      <c r="D163" s="81" t="s">
        <v>504</v>
      </c>
      <c r="E163" s="80" t="s">
        <v>508</v>
      </c>
      <c r="F163" s="81" t="s">
        <v>530</v>
      </c>
      <c r="G163" s="80" t="s">
        <v>531</v>
      </c>
      <c r="H163" s="80" t="s">
        <v>188</v>
      </c>
      <c r="I163" s="82" t="s">
        <v>533</v>
      </c>
      <c r="J163" s="82" t="s">
        <v>135</v>
      </c>
      <c r="K163" s="79" t="s">
        <v>96</v>
      </c>
      <c r="L163" s="79" t="s">
        <v>97</v>
      </c>
      <c r="M163" s="79" t="s">
        <v>98</v>
      </c>
      <c r="N163" s="83">
        <v>0</v>
      </c>
      <c r="O163" s="83">
        <v>0</v>
      </c>
      <c r="P163" s="83">
        <f t="shared" si="49"/>
        <v>0</v>
      </c>
      <c r="Q163" s="83">
        <v>24613.492969999999</v>
      </c>
      <c r="R163" s="83">
        <v>22015.75589</v>
      </c>
      <c r="S163" s="83">
        <f t="shared" si="50"/>
        <v>46629.24886</v>
      </c>
      <c r="T163" s="83">
        <f t="shared" si="48"/>
        <v>22015.75589</v>
      </c>
      <c r="U163" s="83">
        <f t="shared" si="48"/>
        <v>46629.24886</v>
      </c>
      <c r="V163" s="31" t="str">
        <f>IF(AND(O163=0, R163=0), "0%", IF(AND(O163=0, R163&gt;0), "100%", ""))</f>
        <v>100%</v>
      </c>
      <c r="W163" s="31" t="str">
        <f>IFERROR("100%",U163/P163)</f>
        <v>100%</v>
      </c>
      <c r="X163" s="94" t="s">
        <v>100</v>
      </c>
      <c r="Y163" s="94" t="s">
        <v>100</v>
      </c>
      <c r="Z163" s="94" t="s">
        <v>100</v>
      </c>
      <c r="AA163" s="85" t="s">
        <v>100</v>
      </c>
      <c r="AB163" s="85" t="s">
        <v>100</v>
      </c>
      <c r="AC163" s="85" t="s">
        <v>100</v>
      </c>
      <c r="AD163" s="85" t="s">
        <v>100</v>
      </c>
      <c r="AE163" s="85">
        <v>28</v>
      </c>
      <c r="AF163" s="85" t="str">
        <f t="shared" si="51"/>
        <v>N/A</v>
      </c>
      <c r="AG163" s="85" t="str">
        <f t="shared" si="53"/>
        <v>N/A</v>
      </c>
      <c r="AH163" s="85" t="str">
        <f t="shared" si="53"/>
        <v>N/A</v>
      </c>
      <c r="AI163" s="86" t="str">
        <f t="shared" ref="AI163:AJ186" si="57">IFERROR((AE163-AB163)/AB163,"N/A")</f>
        <v>N/A</v>
      </c>
      <c r="AJ163" s="86" t="str">
        <f t="shared" si="54"/>
        <v>N/A</v>
      </c>
      <c r="AK163" s="32" t="s">
        <v>100</v>
      </c>
      <c r="AL163" s="32" t="s">
        <v>100</v>
      </c>
      <c r="AM163" s="32" t="s">
        <v>100</v>
      </c>
      <c r="AN163" s="32" t="s">
        <v>100</v>
      </c>
      <c r="AO163" s="32" t="s">
        <v>100</v>
      </c>
      <c r="AP163" s="32" t="s">
        <v>100</v>
      </c>
      <c r="AQ163" s="32" t="s">
        <v>100</v>
      </c>
      <c r="AR163" s="32" t="s">
        <v>100</v>
      </c>
      <c r="AS163" s="91"/>
    </row>
    <row r="164" spans="1:45" s="92" customFormat="1" ht="51.75">
      <c r="A164" s="9">
        <v>160</v>
      </c>
      <c r="B164" s="80" t="s">
        <v>88</v>
      </c>
      <c r="C164" s="80" t="s">
        <v>306</v>
      </c>
      <c r="D164" s="81" t="s">
        <v>504</v>
      </c>
      <c r="E164" s="80" t="s">
        <v>508</v>
      </c>
      <c r="F164" s="81" t="s">
        <v>534</v>
      </c>
      <c r="G164" s="80" t="s">
        <v>535</v>
      </c>
      <c r="H164" s="80" t="s">
        <v>317</v>
      </c>
      <c r="I164" s="80" t="s">
        <v>317</v>
      </c>
      <c r="J164" s="82" t="s">
        <v>157</v>
      </c>
      <c r="K164" s="79" t="s">
        <v>96</v>
      </c>
      <c r="L164" s="79" t="s">
        <v>97</v>
      </c>
      <c r="M164" s="79" t="s">
        <v>98</v>
      </c>
      <c r="N164" s="83">
        <v>3106</v>
      </c>
      <c r="O164" s="83">
        <v>3006.1987400000003</v>
      </c>
      <c r="P164" s="83">
        <f t="shared" si="49"/>
        <v>6112.1987399999998</v>
      </c>
      <c r="Q164" s="83">
        <v>2419.8668400000001</v>
      </c>
      <c r="R164" s="83">
        <v>1264.10805</v>
      </c>
      <c r="S164" s="83">
        <f t="shared" si="50"/>
        <v>3683.9748900000004</v>
      </c>
      <c r="T164" s="83">
        <f t="shared" si="48"/>
        <v>-1742.0906900000002</v>
      </c>
      <c r="U164" s="83">
        <f t="shared" si="48"/>
        <v>-2428.2238499999994</v>
      </c>
      <c r="V164" s="31">
        <f t="shared" ref="V164:V181" si="58">(R164-O164)/O164</f>
        <v>-0.57949950774046299</v>
      </c>
      <c r="W164" s="31">
        <f t="shared" ref="W164:W181" si="59">U164/P164</f>
        <v>-0.39727501563537176</v>
      </c>
      <c r="X164" s="84" t="str">
        <f>IF(OR(T164&gt;9999.99, T164&lt;-9999.99), "Y", "N")</f>
        <v>N</v>
      </c>
      <c r="Y164" s="84" t="str">
        <f>IF(AND(T164&gt;=-9999.99, T164&lt;=9999.99, V164&gt;=-20%, V164&lt;=20%), "Y", "N")</f>
        <v>N</v>
      </c>
      <c r="Z164" s="122" t="s">
        <v>536</v>
      </c>
      <c r="AA164" s="85">
        <v>8</v>
      </c>
      <c r="AB164" s="85">
        <v>8</v>
      </c>
      <c r="AC164" s="85">
        <f>AB164+AA164</f>
        <v>16</v>
      </c>
      <c r="AD164" s="85">
        <v>5</v>
      </c>
      <c r="AE164" s="85">
        <v>1</v>
      </c>
      <c r="AF164" s="85">
        <f t="shared" si="51"/>
        <v>6</v>
      </c>
      <c r="AG164" s="85">
        <f t="shared" si="53"/>
        <v>-7</v>
      </c>
      <c r="AH164" s="85">
        <f t="shared" si="53"/>
        <v>-10</v>
      </c>
      <c r="AI164" s="86">
        <f t="shared" si="57"/>
        <v>-0.875</v>
      </c>
      <c r="AJ164" s="86">
        <f t="shared" si="54"/>
        <v>-0.625</v>
      </c>
      <c r="AK164" s="32" t="str">
        <f>IF(AI164="N/A","NO",IF(ABS(AI164)&gt;0.1999,"YES","NO"))</f>
        <v>YES</v>
      </c>
      <c r="AL164" s="87" t="s">
        <v>100</v>
      </c>
      <c r="AM164" s="87" t="s">
        <v>537</v>
      </c>
      <c r="AN164" s="93" t="s">
        <v>114</v>
      </c>
      <c r="AO164" s="90" t="s">
        <v>114</v>
      </c>
      <c r="AP164" s="90" t="str">
        <f>IF(AND(U164&lt;-9999.99, W164&lt;-19.99%), "Under", IF(AND(U164&gt;=-9999.99, U164&lt;=9999.99), "On-Target", IF(AND(U164&gt;9999.99, W164&gt;19.99%), "Over", "Check")))</f>
        <v>On-Target</v>
      </c>
      <c r="AQ164" s="90" t="s">
        <v>430</v>
      </c>
      <c r="AR164" s="90" t="s">
        <v>513</v>
      </c>
      <c r="AS164" s="91"/>
    </row>
    <row r="165" spans="1:45" s="92" customFormat="1" ht="39">
      <c r="A165" s="9">
        <v>161</v>
      </c>
      <c r="B165" s="80" t="s">
        <v>88</v>
      </c>
      <c r="C165" s="35" t="s">
        <v>306</v>
      </c>
      <c r="D165" s="81" t="s">
        <v>504</v>
      </c>
      <c r="E165" s="80" t="s">
        <v>508</v>
      </c>
      <c r="F165" s="81" t="s">
        <v>534</v>
      </c>
      <c r="G165" s="80" t="s">
        <v>535</v>
      </c>
      <c r="H165" s="80" t="s">
        <v>162</v>
      </c>
      <c r="I165" s="82" t="s">
        <v>538</v>
      </c>
      <c r="J165" s="82" t="s">
        <v>157</v>
      </c>
      <c r="K165" s="79" t="s">
        <v>96</v>
      </c>
      <c r="L165" s="79" t="s">
        <v>97</v>
      </c>
      <c r="M165" s="79" t="s">
        <v>98</v>
      </c>
      <c r="N165" s="83">
        <v>3106</v>
      </c>
      <c r="O165" s="83">
        <v>3006.1987400000003</v>
      </c>
      <c r="P165" s="83">
        <f t="shared" si="49"/>
        <v>6112.1987399999998</v>
      </c>
      <c r="Q165" s="83">
        <v>2419.8668400000001</v>
      </c>
      <c r="R165" s="83">
        <v>1264.10805</v>
      </c>
      <c r="S165" s="83">
        <f t="shared" si="50"/>
        <v>3683.9748900000004</v>
      </c>
      <c r="T165" s="83">
        <f t="shared" si="48"/>
        <v>-1742.0906900000002</v>
      </c>
      <c r="U165" s="83">
        <f t="shared" si="48"/>
        <v>-2428.2238499999994</v>
      </c>
      <c r="V165" s="31">
        <f t="shared" si="58"/>
        <v>-0.57949950774046299</v>
      </c>
      <c r="W165" s="31">
        <f t="shared" si="59"/>
        <v>-0.39727501563537176</v>
      </c>
      <c r="X165" s="94" t="s">
        <v>100</v>
      </c>
      <c r="Y165" s="94" t="s">
        <v>100</v>
      </c>
      <c r="Z165" s="94" t="s">
        <v>100</v>
      </c>
      <c r="AA165" s="85">
        <v>8</v>
      </c>
      <c r="AB165" s="85">
        <v>8</v>
      </c>
      <c r="AC165" s="85">
        <f>AB165+AA165</f>
        <v>16</v>
      </c>
      <c r="AD165" s="85">
        <v>5</v>
      </c>
      <c r="AE165" s="85">
        <v>1</v>
      </c>
      <c r="AF165" s="85">
        <f t="shared" si="51"/>
        <v>6</v>
      </c>
      <c r="AG165" s="85">
        <f t="shared" si="53"/>
        <v>-7</v>
      </c>
      <c r="AH165" s="85">
        <f t="shared" si="53"/>
        <v>-10</v>
      </c>
      <c r="AI165" s="86">
        <f t="shared" si="57"/>
        <v>-0.875</v>
      </c>
      <c r="AJ165" s="86">
        <f t="shared" si="54"/>
        <v>-0.625</v>
      </c>
      <c r="AK165" s="32" t="s">
        <v>100</v>
      </c>
      <c r="AL165" s="32" t="s">
        <v>100</v>
      </c>
      <c r="AM165" s="32" t="s">
        <v>100</v>
      </c>
      <c r="AN165" s="32" t="s">
        <v>100</v>
      </c>
      <c r="AO165" s="32" t="s">
        <v>100</v>
      </c>
      <c r="AP165" s="32" t="s">
        <v>100</v>
      </c>
      <c r="AQ165" s="32" t="s">
        <v>100</v>
      </c>
      <c r="AR165" s="32" t="s">
        <v>100</v>
      </c>
      <c r="AS165" s="91"/>
    </row>
    <row r="166" spans="1:45" s="92" customFormat="1" ht="39">
      <c r="A166" s="9">
        <v>162</v>
      </c>
      <c r="B166" s="80" t="s">
        <v>88</v>
      </c>
      <c r="C166" s="35" t="s">
        <v>306</v>
      </c>
      <c r="D166" s="81" t="s">
        <v>504</v>
      </c>
      <c r="E166" s="80" t="s">
        <v>508</v>
      </c>
      <c r="F166" s="81" t="s">
        <v>534</v>
      </c>
      <c r="G166" s="80" t="s">
        <v>535</v>
      </c>
      <c r="H166" s="80" t="s">
        <v>188</v>
      </c>
      <c r="I166" s="82" t="s">
        <v>539</v>
      </c>
      <c r="J166" s="82" t="s">
        <v>157</v>
      </c>
      <c r="K166" s="79" t="s">
        <v>96</v>
      </c>
      <c r="L166" s="79" t="s">
        <v>97</v>
      </c>
      <c r="M166" s="79" t="s">
        <v>98</v>
      </c>
      <c r="N166" s="83">
        <v>3106</v>
      </c>
      <c r="O166" s="83">
        <v>3006.1987400000003</v>
      </c>
      <c r="P166" s="83">
        <f t="shared" si="49"/>
        <v>6112.1987399999998</v>
      </c>
      <c r="Q166" s="83">
        <v>2419.8668400000001</v>
      </c>
      <c r="R166" s="83">
        <v>1264.10805</v>
      </c>
      <c r="S166" s="83">
        <f t="shared" si="50"/>
        <v>3683.9748900000004</v>
      </c>
      <c r="T166" s="83">
        <f t="shared" si="48"/>
        <v>-1742.0906900000002</v>
      </c>
      <c r="U166" s="83">
        <f t="shared" si="48"/>
        <v>-2428.2238499999994</v>
      </c>
      <c r="V166" s="31">
        <f t="shared" si="58"/>
        <v>-0.57949950774046299</v>
      </c>
      <c r="W166" s="31">
        <f t="shared" si="59"/>
        <v>-0.39727501563537176</v>
      </c>
      <c r="X166" s="94" t="s">
        <v>100</v>
      </c>
      <c r="Y166" s="94" t="s">
        <v>100</v>
      </c>
      <c r="Z166" s="94" t="s">
        <v>100</v>
      </c>
      <c r="AA166" s="85">
        <v>8</v>
      </c>
      <c r="AB166" s="85">
        <v>8</v>
      </c>
      <c r="AC166" s="85">
        <f>AB166+AA166</f>
        <v>16</v>
      </c>
      <c r="AD166" s="85">
        <v>5</v>
      </c>
      <c r="AE166" s="85">
        <v>1</v>
      </c>
      <c r="AF166" s="85">
        <f t="shared" si="51"/>
        <v>6</v>
      </c>
      <c r="AG166" s="85">
        <f t="shared" si="53"/>
        <v>-7</v>
      </c>
      <c r="AH166" s="85">
        <f t="shared" si="53"/>
        <v>-10</v>
      </c>
      <c r="AI166" s="86">
        <f t="shared" si="57"/>
        <v>-0.875</v>
      </c>
      <c r="AJ166" s="86">
        <f t="shared" si="54"/>
        <v>-0.625</v>
      </c>
      <c r="AK166" s="32" t="s">
        <v>100</v>
      </c>
      <c r="AL166" s="32" t="s">
        <v>100</v>
      </c>
      <c r="AM166" s="32" t="s">
        <v>100</v>
      </c>
      <c r="AN166" s="32" t="s">
        <v>100</v>
      </c>
      <c r="AO166" s="32" t="s">
        <v>100</v>
      </c>
      <c r="AP166" s="32" t="s">
        <v>100</v>
      </c>
      <c r="AQ166" s="32" t="s">
        <v>100</v>
      </c>
      <c r="AR166" s="32" t="s">
        <v>100</v>
      </c>
      <c r="AS166" s="91"/>
    </row>
    <row r="167" spans="1:45" s="92" customFormat="1" ht="39">
      <c r="A167" s="9">
        <v>163</v>
      </c>
      <c r="B167" s="80" t="s">
        <v>88</v>
      </c>
      <c r="C167" s="35" t="s">
        <v>306</v>
      </c>
      <c r="D167" s="81" t="s">
        <v>504</v>
      </c>
      <c r="E167" s="80" t="s">
        <v>508</v>
      </c>
      <c r="F167" s="81" t="s">
        <v>534</v>
      </c>
      <c r="G167" s="80" t="s">
        <v>535</v>
      </c>
      <c r="H167" s="80" t="s">
        <v>142</v>
      </c>
      <c r="I167" s="82" t="s">
        <v>540</v>
      </c>
      <c r="J167" s="82" t="s">
        <v>157</v>
      </c>
      <c r="K167" s="79" t="s">
        <v>96</v>
      </c>
      <c r="L167" s="79" t="s">
        <v>97</v>
      </c>
      <c r="M167" s="79" t="s">
        <v>98</v>
      </c>
      <c r="N167" s="83">
        <v>3106</v>
      </c>
      <c r="O167" s="83">
        <v>3006.1987400000003</v>
      </c>
      <c r="P167" s="83">
        <f t="shared" si="49"/>
        <v>6112.1987399999998</v>
      </c>
      <c r="Q167" s="83">
        <v>2419.8668400000001</v>
      </c>
      <c r="R167" s="83">
        <v>1264.10805</v>
      </c>
      <c r="S167" s="83">
        <f t="shared" si="50"/>
        <v>3683.9748900000004</v>
      </c>
      <c r="T167" s="83">
        <f t="shared" si="48"/>
        <v>-1742.0906900000002</v>
      </c>
      <c r="U167" s="83">
        <f t="shared" si="48"/>
        <v>-2428.2238499999994</v>
      </c>
      <c r="V167" s="31">
        <f t="shared" si="58"/>
        <v>-0.57949950774046299</v>
      </c>
      <c r="W167" s="31">
        <f t="shared" si="59"/>
        <v>-0.39727501563537176</v>
      </c>
      <c r="X167" s="94" t="s">
        <v>100</v>
      </c>
      <c r="Y167" s="94" t="s">
        <v>100</v>
      </c>
      <c r="Z167" s="94" t="s">
        <v>100</v>
      </c>
      <c r="AA167" s="85">
        <v>8</v>
      </c>
      <c r="AB167" s="85">
        <v>8</v>
      </c>
      <c r="AC167" s="85">
        <f>AB167+AA167</f>
        <v>16</v>
      </c>
      <c r="AD167" s="85">
        <v>5</v>
      </c>
      <c r="AE167" s="85">
        <v>1</v>
      </c>
      <c r="AF167" s="85">
        <f t="shared" si="51"/>
        <v>6</v>
      </c>
      <c r="AG167" s="85">
        <f t="shared" si="53"/>
        <v>-7</v>
      </c>
      <c r="AH167" s="85">
        <f t="shared" si="53"/>
        <v>-10</v>
      </c>
      <c r="AI167" s="86">
        <f t="shared" si="57"/>
        <v>-0.875</v>
      </c>
      <c r="AJ167" s="86">
        <f t="shared" si="54"/>
        <v>-0.625</v>
      </c>
      <c r="AK167" s="32" t="s">
        <v>100</v>
      </c>
      <c r="AL167" s="32" t="s">
        <v>100</v>
      </c>
      <c r="AM167" s="32" t="s">
        <v>100</v>
      </c>
      <c r="AN167" s="32" t="s">
        <v>100</v>
      </c>
      <c r="AO167" s="32" t="s">
        <v>100</v>
      </c>
      <c r="AP167" s="32" t="s">
        <v>100</v>
      </c>
      <c r="AQ167" s="32" t="s">
        <v>100</v>
      </c>
      <c r="AR167" s="32" t="s">
        <v>100</v>
      </c>
      <c r="AS167" s="91"/>
    </row>
    <row r="168" spans="1:45" s="92" customFormat="1" ht="115.5">
      <c r="A168" s="9">
        <v>164</v>
      </c>
      <c r="B168" s="80" t="s">
        <v>88</v>
      </c>
      <c r="C168" s="80" t="s">
        <v>306</v>
      </c>
      <c r="D168" s="81" t="s">
        <v>504</v>
      </c>
      <c r="E168" s="80" t="s">
        <v>508</v>
      </c>
      <c r="F168" s="81" t="s">
        <v>541</v>
      </c>
      <c r="G168" s="80" t="s">
        <v>542</v>
      </c>
      <c r="H168" s="80" t="s">
        <v>317</v>
      </c>
      <c r="I168" s="80" t="s">
        <v>317</v>
      </c>
      <c r="J168" s="82" t="s">
        <v>135</v>
      </c>
      <c r="K168" s="79" t="s">
        <v>96</v>
      </c>
      <c r="L168" s="79" t="s">
        <v>97</v>
      </c>
      <c r="M168" s="79" t="s">
        <v>98</v>
      </c>
      <c r="N168" s="83">
        <v>58989.169889999997</v>
      </c>
      <c r="O168" s="83">
        <v>57710.276590000001</v>
      </c>
      <c r="P168" s="83">
        <f t="shared" si="49"/>
        <v>116699.44648</v>
      </c>
      <c r="Q168" s="83">
        <v>33868.695119999997</v>
      </c>
      <c r="R168" s="83">
        <v>41534.014340000002</v>
      </c>
      <c r="S168" s="83">
        <f t="shared" si="50"/>
        <v>75402.709459999998</v>
      </c>
      <c r="T168" s="83">
        <f t="shared" si="48"/>
        <v>-16176.26225</v>
      </c>
      <c r="U168" s="83">
        <f t="shared" si="48"/>
        <v>-41296.73702</v>
      </c>
      <c r="V168" s="31">
        <f t="shared" si="58"/>
        <v>-0.28030124279118446</v>
      </c>
      <c r="W168" s="31">
        <f t="shared" si="59"/>
        <v>-0.35387260407509691</v>
      </c>
      <c r="X168" s="84" t="str">
        <f>IF(OR(T168&gt;4999.99, T168&lt;-4999.99), "Y", "N")</f>
        <v>Y</v>
      </c>
      <c r="Y168" s="84" t="str">
        <f>IF(AND(V168&gt;=-20%, V168&lt;=20%, T168&gt;=-5000, T168&lt;=5000), "N", "Y")</f>
        <v>Y</v>
      </c>
      <c r="Z168" s="35" t="s">
        <v>543</v>
      </c>
      <c r="AA168" s="85" t="s">
        <v>100</v>
      </c>
      <c r="AB168" s="85" t="s">
        <v>100</v>
      </c>
      <c r="AC168" s="85" t="s">
        <v>100</v>
      </c>
      <c r="AD168" s="85" t="s">
        <v>100</v>
      </c>
      <c r="AE168" s="85" t="s">
        <v>150</v>
      </c>
      <c r="AF168" s="85" t="str">
        <f t="shared" si="51"/>
        <v>N/A</v>
      </c>
      <c r="AG168" s="85" t="str">
        <f t="shared" si="53"/>
        <v>N/A</v>
      </c>
      <c r="AH168" s="85" t="str">
        <f t="shared" si="53"/>
        <v>N/A</v>
      </c>
      <c r="AI168" s="86" t="str">
        <f t="shared" si="57"/>
        <v>N/A</v>
      </c>
      <c r="AJ168" s="86" t="str">
        <f t="shared" si="54"/>
        <v>N/A</v>
      </c>
      <c r="AK168" s="32" t="str">
        <f>IF(AI168="N/A","NO",IF(ABS(AI168)&gt;0.1999,"YES","NO"))</f>
        <v>NO</v>
      </c>
      <c r="AL168" s="87" t="s">
        <v>544</v>
      </c>
      <c r="AM168" s="87" t="s">
        <v>100</v>
      </c>
      <c r="AN168" s="93" t="s">
        <v>101</v>
      </c>
      <c r="AO168" s="90" t="s">
        <v>101</v>
      </c>
      <c r="AP168" s="90" t="str">
        <f>IF(AND(U168&lt;-9999.99, W168&lt;-19.99%), "Under", IF(AND(U168&gt;=-9999.99, U168&lt;=9999.99), "On-Target", IF(AND(U168&gt;9999.99, W168&gt;19.99%), "Over", "Check")))</f>
        <v>Under</v>
      </c>
      <c r="AQ168" s="90" t="s">
        <v>102</v>
      </c>
      <c r="AR168" s="90" t="s">
        <v>513</v>
      </c>
      <c r="AS168" s="91"/>
    </row>
    <row r="169" spans="1:45" s="92" customFormat="1" ht="39">
      <c r="A169" s="9">
        <v>165</v>
      </c>
      <c r="B169" s="80" t="s">
        <v>88</v>
      </c>
      <c r="C169" s="35" t="s">
        <v>306</v>
      </c>
      <c r="D169" s="81" t="s">
        <v>504</v>
      </c>
      <c r="E169" s="80" t="s">
        <v>508</v>
      </c>
      <c r="F169" s="81" t="s">
        <v>541</v>
      </c>
      <c r="G169" s="80" t="s">
        <v>542</v>
      </c>
      <c r="H169" s="80" t="s">
        <v>142</v>
      </c>
      <c r="I169" s="82" t="s">
        <v>545</v>
      </c>
      <c r="J169" s="82" t="s">
        <v>135</v>
      </c>
      <c r="K169" s="79" t="s">
        <v>96</v>
      </c>
      <c r="L169" s="79" t="s">
        <v>97</v>
      </c>
      <c r="M169" s="79" t="s">
        <v>98</v>
      </c>
      <c r="N169" s="83">
        <v>58989.169889999997</v>
      </c>
      <c r="O169" s="83">
        <v>57710.276590000001</v>
      </c>
      <c r="P169" s="83">
        <f t="shared" si="49"/>
        <v>116699.44648</v>
      </c>
      <c r="Q169" s="83">
        <v>33868.695119999997</v>
      </c>
      <c r="R169" s="83">
        <v>41534.014340000002</v>
      </c>
      <c r="S169" s="83">
        <f t="shared" si="50"/>
        <v>75402.709459999998</v>
      </c>
      <c r="T169" s="83">
        <f t="shared" ref="T169:U186" si="60">R169-O169</f>
        <v>-16176.26225</v>
      </c>
      <c r="U169" s="83">
        <f t="shared" si="60"/>
        <v>-41296.73702</v>
      </c>
      <c r="V169" s="31">
        <f t="shared" si="58"/>
        <v>-0.28030124279118446</v>
      </c>
      <c r="W169" s="31">
        <f t="shared" si="59"/>
        <v>-0.35387260407509691</v>
      </c>
      <c r="X169" s="94" t="s">
        <v>100</v>
      </c>
      <c r="Y169" s="94" t="s">
        <v>100</v>
      </c>
      <c r="Z169" s="94" t="s">
        <v>100</v>
      </c>
      <c r="AA169" s="85" t="s">
        <v>100</v>
      </c>
      <c r="AB169" s="85" t="s">
        <v>100</v>
      </c>
      <c r="AC169" s="85" t="s">
        <v>100</v>
      </c>
      <c r="AD169" s="85" t="s">
        <v>100</v>
      </c>
      <c r="AE169" s="85" t="s">
        <v>150</v>
      </c>
      <c r="AF169" s="85" t="str">
        <f t="shared" si="51"/>
        <v>N/A</v>
      </c>
      <c r="AG169" s="85" t="str">
        <f t="shared" si="53"/>
        <v>N/A</v>
      </c>
      <c r="AH169" s="85" t="str">
        <f t="shared" si="53"/>
        <v>N/A</v>
      </c>
      <c r="AI169" s="86" t="str">
        <f t="shared" si="57"/>
        <v>N/A</v>
      </c>
      <c r="AJ169" s="86" t="str">
        <f t="shared" si="54"/>
        <v>N/A</v>
      </c>
      <c r="AK169" s="32" t="s">
        <v>100</v>
      </c>
      <c r="AL169" s="32" t="s">
        <v>100</v>
      </c>
      <c r="AM169" s="32" t="s">
        <v>100</v>
      </c>
      <c r="AN169" s="32" t="s">
        <v>100</v>
      </c>
      <c r="AO169" s="32" t="s">
        <v>100</v>
      </c>
      <c r="AP169" s="32" t="s">
        <v>100</v>
      </c>
      <c r="AQ169" s="32" t="s">
        <v>100</v>
      </c>
      <c r="AR169" s="32" t="s">
        <v>100</v>
      </c>
      <c r="AS169" s="91"/>
    </row>
    <row r="170" spans="1:45" s="92" customFormat="1" ht="26.25">
      <c r="A170" s="9">
        <v>166</v>
      </c>
      <c r="B170" s="80" t="s">
        <v>88</v>
      </c>
      <c r="C170" s="80" t="s">
        <v>306</v>
      </c>
      <c r="D170" s="81" t="s">
        <v>504</v>
      </c>
      <c r="E170" s="80" t="s">
        <v>508</v>
      </c>
      <c r="F170" s="81" t="s">
        <v>546</v>
      </c>
      <c r="G170" s="80" t="s">
        <v>547</v>
      </c>
      <c r="H170" s="80" t="s">
        <v>317</v>
      </c>
      <c r="I170" s="80" t="s">
        <v>317</v>
      </c>
      <c r="J170" s="82" t="s">
        <v>135</v>
      </c>
      <c r="K170" s="79" t="s">
        <v>96</v>
      </c>
      <c r="L170" s="79" t="s">
        <v>97</v>
      </c>
      <c r="M170" s="79" t="s">
        <v>98</v>
      </c>
      <c r="N170" s="83">
        <v>6303.6590699999997</v>
      </c>
      <c r="O170" s="83">
        <v>6100.94661</v>
      </c>
      <c r="P170" s="83">
        <f t="shared" si="49"/>
        <v>12404.605680000001</v>
      </c>
      <c r="Q170" s="83">
        <v>4040.5185099999999</v>
      </c>
      <c r="R170" s="83">
        <v>7840.1393099999996</v>
      </c>
      <c r="S170" s="83">
        <f t="shared" si="50"/>
        <v>11880.65782</v>
      </c>
      <c r="T170" s="83">
        <f t="shared" si="60"/>
        <v>1739.1926999999996</v>
      </c>
      <c r="U170" s="83">
        <f t="shared" si="60"/>
        <v>-523.94786000000022</v>
      </c>
      <c r="V170" s="31">
        <f t="shared" si="58"/>
        <v>0.28506931975921679</v>
      </c>
      <c r="W170" s="31">
        <f t="shared" si="59"/>
        <v>-4.2238171330569875E-2</v>
      </c>
      <c r="X170" s="84" t="str">
        <f>IF(OR(T170&gt;9999.99, T170&lt;-9999.99), "Y", "N")</f>
        <v>N</v>
      </c>
      <c r="Y170" s="84" t="str">
        <f>IF(AND(T170&gt;=-9999.99, T170&lt;=9999.99, V170&gt;=-20%, V170&lt;=20%), "Y", "N")</f>
        <v>N</v>
      </c>
      <c r="Z170" s="122" t="s">
        <v>548</v>
      </c>
      <c r="AA170" s="85">
        <v>0</v>
      </c>
      <c r="AB170" s="85">
        <v>0</v>
      </c>
      <c r="AC170" s="85">
        <f>AB170+AA170</f>
        <v>0</v>
      </c>
      <c r="AD170" s="85">
        <v>0</v>
      </c>
      <c r="AE170" s="85">
        <v>0</v>
      </c>
      <c r="AF170" s="85">
        <f t="shared" si="51"/>
        <v>0</v>
      </c>
      <c r="AG170" s="85">
        <f t="shared" si="53"/>
        <v>0</v>
      </c>
      <c r="AH170" s="85">
        <f t="shared" si="53"/>
        <v>0</v>
      </c>
      <c r="AI170" s="86" t="str">
        <f t="shared" si="57"/>
        <v>N/A</v>
      </c>
      <c r="AJ170" s="86" t="str">
        <f t="shared" si="54"/>
        <v>N/A</v>
      </c>
      <c r="AK170" s="32" t="str">
        <f>IF(AI170="N/A","NO",IF(ABS(AI170)&gt;0.1999,"YES","NO"))</f>
        <v>NO</v>
      </c>
      <c r="AL170" s="87" t="s">
        <v>100</v>
      </c>
      <c r="AM170" s="87" t="s">
        <v>100</v>
      </c>
      <c r="AN170" s="93" t="s">
        <v>101</v>
      </c>
      <c r="AO170" s="90" t="s">
        <v>101</v>
      </c>
      <c r="AP170" s="90" t="str">
        <f>IF(AND(U170&lt;-9999.99, W170&lt;-19.99%), "Under", IF(AND(U170&gt;=-9999.99, U170&lt;=9999.99), "On-Target", IF(AND(U170&gt;9999.99, W170&gt;19.99%), "Over", "Check")))</f>
        <v>On-Target</v>
      </c>
      <c r="AQ170" s="90" t="s">
        <v>102</v>
      </c>
      <c r="AR170" s="90" t="s">
        <v>100</v>
      </c>
      <c r="AS170" s="91"/>
    </row>
    <row r="171" spans="1:45" s="92" customFormat="1" ht="39">
      <c r="A171" s="9">
        <v>167</v>
      </c>
      <c r="B171" s="80" t="s">
        <v>88</v>
      </c>
      <c r="C171" s="35" t="s">
        <v>306</v>
      </c>
      <c r="D171" s="81" t="s">
        <v>504</v>
      </c>
      <c r="E171" s="80" t="s">
        <v>508</v>
      </c>
      <c r="F171" s="81" t="s">
        <v>546</v>
      </c>
      <c r="G171" s="80" t="s">
        <v>547</v>
      </c>
      <c r="H171" s="80" t="s">
        <v>142</v>
      </c>
      <c r="I171" s="82" t="s">
        <v>549</v>
      </c>
      <c r="J171" s="82" t="s">
        <v>135</v>
      </c>
      <c r="K171" s="79" t="s">
        <v>96</v>
      </c>
      <c r="L171" s="79" t="s">
        <v>97</v>
      </c>
      <c r="M171" s="79" t="s">
        <v>98</v>
      </c>
      <c r="N171" s="83">
        <v>6303.6590699999997</v>
      </c>
      <c r="O171" s="83">
        <v>6100.94661</v>
      </c>
      <c r="P171" s="83">
        <f t="shared" si="49"/>
        <v>12404.605680000001</v>
      </c>
      <c r="Q171" s="83">
        <v>4040.5185099999999</v>
      </c>
      <c r="R171" s="83">
        <v>7840.1393099999996</v>
      </c>
      <c r="S171" s="83">
        <f t="shared" si="50"/>
        <v>11880.65782</v>
      </c>
      <c r="T171" s="83">
        <f t="shared" si="60"/>
        <v>1739.1926999999996</v>
      </c>
      <c r="U171" s="83">
        <f t="shared" si="60"/>
        <v>-523.94786000000022</v>
      </c>
      <c r="V171" s="31">
        <f t="shared" si="58"/>
        <v>0.28506931975921679</v>
      </c>
      <c r="W171" s="31">
        <f t="shared" si="59"/>
        <v>-4.2238171330569875E-2</v>
      </c>
      <c r="X171" s="94" t="s">
        <v>100</v>
      </c>
      <c r="Y171" s="94" t="s">
        <v>100</v>
      </c>
      <c r="Z171" s="94" t="s">
        <v>100</v>
      </c>
      <c r="AA171" s="85">
        <v>0</v>
      </c>
      <c r="AB171" s="85">
        <v>0</v>
      </c>
      <c r="AC171" s="85">
        <f>AB171+AA171</f>
        <v>0</v>
      </c>
      <c r="AD171" s="85">
        <v>0</v>
      </c>
      <c r="AE171" s="85">
        <v>0</v>
      </c>
      <c r="AF171" s="85">
        <f t="shared" si="51"/>
        <v>0</v>
      </c>
      <c r="AG171" s="85">
        <f t="shared" si="53"/>
        <v>0</v>
      </c>
      <c r="AH171" s="85">
        <f t="shared" si="53"/>
        <v>0</v>
      </c>
      <c r="AI171" s="86" t="str">
        <f t="shared" si="57"/>
        <v>N/A</v>
      </c>
      <c r="AJ171" s="86" t="str">
        <f t="shared" si="54"/>
        <v>N/A</v>
      </c>
      <c r="AK171" s="32" t="s">
        <v>100</v>
      </c>
      <c r="AL171" s="32" t="s">
        <v>100</v>
      </c>
      <c r="AM171" s="32" t="s">
        <v>100</v>
      </c>
      <c r="AN171" s="32" t="s">
        <v>100</v>
      </c>
      <c r="AO171" s="32" t="s">
        <v>100</v>
      </c>
      <c r="AP171" s="32" t="s">
        <v>100</v>
      </c>
      <c r="AQ171" s="32" t="s">
        <v>100</v>
      </c>
      <c r="AR171" s="32" t="s">
        <v>100</v>
      </c>
      <c r="AS171" s="91"/>
    </row>
    <row r="172" spans="1:45" s="92" customFormat="1" ht="61.9" customHeight="1">
      <c r="A172" s="9">
        <v>168</v>
      </c>
      <c r="B172" s="80" t="s">
        <v>88</v>
      </c>
      <c r="C172" s="80" t="s">
        <v>306</v>
      </c>
      <c r="D172" s="81" t="s">
        <v>504</v>
      </c>
      <c r="E172" s="80" t="s">
        <v>508</v>
      </c>
      <c r="F172" s="81" t="s">
        <v>550</v>
      </c>
      <c r="G172" s="80" t="s">
        <v>551</v>
      </c>
      <c r="H172" s="80" t="s">
        <v>317</v>
      </c>
      <c r="I172" s="80" t="s">
        <v>317</v>
      </c>
      <c r="J172" s="82" t="s">
        <v>135</v>
      </c>
      <c r="K172" s="79" t="s">
        <v>96</v>
      </c>
      <c r="L172" s="79" t="s">
        <v>552</v>
      </c>
      <c r="M172" s="79">
        <v>9</v>
      </c>
      <c r="N172" s="83">
        <v>9848.5550500000008</v>
      </c>
      <c r="O172" s="83">
        <v>9531.8461700000007</v>
      </c>
      <c r="P172" s="83">
        <f t="shared" si="49"/>
        <v>19380.40122</v>
      </c>
      <c r="Q172" s="83">
        <v>1090.0053399999999</v>
      </c>
      <c r="R172" s="83">
        <v>1371.5148899999999</v>
      </c>
      <c r="S172" s="83">
        <f t="shared" si="50"/>
        <v>2461.5202300000001</v>
      </c>
      <c r="T172" s="83">
        <f t="shared" si="60"/>
        <v>-8160.3312800000003</v>
      </c>
      <c r="U172" s="83">
        <f t="shared" si="60"/>
        <v>-16918.880989999998</v>
      </c>
      <c r="V172" s="31">
        <f t="shared" si="58"/>
        <v>-0.85611235582917511</v>
      </c>
      <c r="W172" s="31">
        <f t="shared" si="59"/>
        <v>-0.87298920171684646</v>
      </c>
      <c r="X172" s="84" t="str">
        <f>IF(OR(T172&gt;9999.99, T172&lt;-9999.99), "Y", "N")</f>
        <v>N</v>
      </c>
      <c r="Y172" s="84" t="str">
        <f>IF(AND(T172&gt;=-9999.99, T172&lt;=9999.99, V172&gt;=-20%, V172&lt;=20%), "Y", "N")</f>
        <v>N</v>
      </c>
      <c r="Z172" s="35" t="s">
        <v>553</v>
      </c>
      <c r="AA172" s="85" t="s">
        <v>100</v>
      </c>
      <c r="AB172" s="85" t="s">
        <v>100</v>
      </c>
      <c r="AC172" s="85" t="s">
        <v>100</v>
      </c>
      <c r="AD172" s="85" t="s">
        <v>100</v>
      </c>
      <c r="AE172" s="85" t="s">
        <v>100</v>
      </c>
      <c r="AF172" s="85" t="str">
        <f t="shared" si="51"/>
        <v>N/A</v>
      </c>
      <c r="AG172" s="85" t="str">
        <f t="shared" si="53"/>
        <v>N/A</v>
      </c>
      <c r="AH172" s="85" t="str">
        <f t="shared" si="53"/>
        <v>N/A</v>
      </c>
      <c r="AI172" s="86" t="str">
        <f t="shared" si="57"/>
        <v>N/A</v>
      </c>
      <c r="AJ172" s="86" t="str">
        <f t="shared" si="54"/>
        <v>N/A</v>
      </c>
      <c r="AK172" s="32" t="str">
        <f>IF(AI172="N/A","NO",IF(ABS(AI172)&gt;0.1999,"YES","NO"))</f>
        <v>NO</v>
      </c>
      <c r="AL172" s="87" t="s">
        <v>100</v>
      </c>
      <c r="AM172" s="87" t="s">
        <v>100</v>
      </c>
      <c r="AN172" s="93" t="s">
        <v>101</v>
      </c>
      <c r="AO172" s="90" t="s">
        <v>101</v>
      </c>
      <c r="AP172" s="90" t="str">
        <f>IF(AND(U172&lt;-9999.99, W172&lt;-19.99%), "Under", IF(AND(U172&gt;=-9999.99, U172&lt;=9999.99), "On-Target", IF(AND(U172&gt;9999.99, W172&gt;19.99%), "Over", "Check")))</f>
        <v>Under</v>
      </c>
      <c r="AQ172" s="90" t="s">
        <v>108</v>
      </c>
      <c r="AR172" s="90" t="s">
        <v>100</v>
      </c>
      <c r="AS172" s="91"/>
    </row>
    <row r="173" spans="1:45" s="92" customFormat="1" ht="39">
      <c r="A173" s="9">
        <v>169</v>
      </c>
      <c r="B173" s="80" t="s">
        <v>88</v>
      </c>
      <c r="C173" s="35" t="s">
        <v>306</v>
      </c>
      <c r="D173" s="81" t="s">
        <v>504</v>
      </c>
      <c r="E173" s="80" t="s">
        <v>508</v>
      </c>
      <c r="F173" s="81" t="s">
        <v>550</v>
      </c>
      <c r="G173" s="80" t="s">
        <v>551</v>
      </c>
      <c r="H173" s="80" t="s">
        <v>142</v>
      </c>
      <c r="I173" s="82" t="s">
        <v>554</v>
      </c>
      <c r="J173" s="82" t="s">
        <v>135</v>
      </c>
      <c r="K173" s="79" t="s">
        <v>96</v>
      </c>
      <c r="L173" s="79" t="s">
        <v>552</v>
      </c>
      <c r="M173" s="79">
        <v>9</v>
      </c>
      <c r="N173" s="83">
        <v>9848.5550500000008</v>
      </c>
      <c r="O173" s="83">
        <v>9531.8461700000007</v>
      </c>
      <c r="P173" s="83">
        <f t="shared" si="49"/>
        <v>19380.40122</v>
      </c>
      <c r="Q173" s="83">
        <v>1090.0053399999999</v>
      </c>
      <c r="R173" s="83">
        <v>1371.5148899999999</v>
      </c>
      <c r="S173" s="83">
        <f t="shared" si="50"/>
        <v>2461.5202300000001</v>
      </c>
      <c r="T173" s="83">
        <f t="shared" si="60"/>
        <v>-8160.3312800000003</v>
      </c>
      <c r="U173" s="83">
        <f t="shared" si="60"/>
        <v>-16918.880989999998</v>
      </c>
      <c r="V173" s="31">
        <f t="shared" si="58"/>
        <v>-0.85611235582917511</v>
      </c>
      <c r="W173" s="31">
        <f t="shared" si="59"/>
        <v>-0.87298920171684646</v>
      </c>
      <c r="X173" s="94" t="s">
        <v>100</v>
      </c>
      <c r="Y173" s="94" t="s">
        <v>100</v>
      </c>
      <c r="Z173" s="94" t="s">
        <v>100</v>
      </c>
      <c r="AA173" s="85" t="s">
        <v>100</v>
      </c>
      <c r="AB173" s="85" t="s">
        <v>100</v>
      </c>
      <c r="AC173" s="85" t="s">
        <v>100</v>
      </c>
      <c r="AD173" s="85" t="s">
        <v>100</v>
      </c>
      <c r="AE173" s="85" t="s">
        <v>100</v>
      </c>
      <c r="AF173" s="85" t="str">
        <f t="shared" si="51"/>
        <v>N/A</v>
      </c>
      <c r="AG173" s="85" t="str">
        <f t="shared" si="53"/>
        <v>N/A</v>
      </c>
      <c r="AH173" s="85" t="str">
        <f t="shared" si="53"/>
        <v>N/A</v>
      </c>
      <c r="AI173" s="86" t="str">
        <f t="shared" si="57"/>
        <v>N/A</v>
      </c>
      <c r="AJ173" s="86" t="str">
        <f t="shared" si="57"/>
        <v>N/A</v>
      </c>
      <c r="AK173" s="32" t="s">
        <v>100</v>
      </c>
      <c r="AL173" s="32" t="s">
        <v>100</v>
      </c>
      <c r="AM173" s="32" t="s">
        <v>100</v>
      </c>
      <c r="AN173" s="32" t="s">
        <v>100</v>
      </c>
      <c r="AO173" s="32" t="s">
        <v>100</v>
      </c>
      <c r="AP173" s="32" t="s">
        <v>100</v>
      </c>
      <c r="AQ173" s="32" t="s">
        <v>100</v>
      </c>
      <c r="AR173" s="32" t="s">
        <v>100</v>
      </c>
      <c r="AS173" s="91"/>
    </row>
    <row r="174" spans="1:45" s="92" customFormat="1" ht="34.5" customHeight="1">
      <c r="A174" s="9">
        <v>170</v>
      </c>
      <c r="B174" s="80" t="s">
        <v>88</v>
      </c>
      <c r="C174" s="80" t="s">
        <v>306</v>
      </c>
      <c r="D174" s="81" t="s">
        <v>504</v>
      </c>
      <c r="E174" s="80" t="s">
        <v>508</v>
      </c>
      <c r="F174" s="81" t="s">
        <v>555</v>
      </c>
      <c r="G174" s="80" t="s">
        <v>556</v>
      </c>
      <c r="H174" s="80" t="s">
        <v>317</v>
      </c>
      <c r="I174" s="80" t="s">
        <v>317</v>
      </c>
      <c r="J174" s="82" t="s">
        <v>135</v>
      </c>
      <c r="K174" s="79" t="s">
        <v>96</v>
      </c>
      <c r="L174" s="79" t="s">
        <v>97</v>
      </c>
      <c r="M174" s="79" t="s">
        <v>98</v>
      </c>
      <c r="N174" s="83">
        <v>12090.22097</v>
      </c>
      <c r="O174" s="83">
        <v>11838.871939999999</v>
      </c>
      <c r="P174" s="83">
        <f t="shared" si="49"/>
        <v>23929.092909999999</v>
      </c>
      <c r="Q174" s="83">
        <v>6475.0489200000002</v>
      </c>
      <c r="R174" s="83">
        <v>13549.0196</v>
      </c>
      <c r="S174" s="83">
        <f t="shared" si="50"/>
        <v>20024.068520000001</v>
      </c>
      <c r="T174" s="83">
        <f t="shared" si="60"/>
        <v>1710.1476600000005</v>
      </c>
      <c r="U174" s="83">
        <f t="shared" si="60"/>
        <v>-3905.0243899999987</v>
      </c>
      <c r="V174" s="31">
        <f t="shared" si="58"/>
        <v>0.14445190966395408</v>
      </c>
      <c r="W174" s="31">
        <f t="shared" si="59"/>
        <v>-0.16319149266072194</v>
      </c>
      <c r="X174" s="84" t="str">
        <f>IF(OR(T174&gt;9999.99, T174&lt;-9999.99), "Y", "N")</f>
        <v>N</v>
      </c>
      <c r="Y174" s="84" t="s">
        <v>288</v>
      </c>
      <c r="Z174" s="122" t="s">
        <v>557</v>
      </c>
      <c r="AA174" s="85">
        <v>1</v>
      </c>
      <c r="AB174" s="85">
        <v>1</v>
      </c>
      <c r="AC174" s="85">
        <f>AB174+AA174</f>
        <v>2</v>
      </c>
      <c r="AD174" s="85">
        <v>2</v>
      </c>
      <c r="AE174" s="85">
        <v>0</v>
      </c>
      <c r="AF174" s="85">
        <f t="shared" si="51"/>
        <v>2</v>
      </c>
      <c r="AG174" s="85">
        <f t="shared" si="53"/>
        <v>-1</v>
      </c>
      <c r="AH174" s="85">
        <f t="shared" si="53"/>
        <v>0</v>
      </c>
      <c r="AI174" s="86">
        <f t="shared" si="57"/>
        <v>-1</v>
      </c>
      <c r="AJ174" s="86">
        <f t="shared" si="57"/>
        <v>0</v>
      </c>
      <c r="AK174" s="32" t="str">
        <f>IF(AI174="N/A","NO",IF(ABS(AI174)&gt;0.1999,"YES","NO"))</f>
        <v>YES</v>
      </c>
      <c r="AL174" s="87" t="s">
        <v>100</v>
      </c>
      <c r="AM174" s="80" t="s">
        <v>558</v>
      </c>
      <c r="AN174" s="93" t="s">
        <v>114</v>
      </c>
      <c r="AO174" s="90" t="s">
        <v>114</v>
      </c>
      <c r="AP174" s="90" t="str">
        <f>IF(AND(U174&lt;-9999.99, W174&lt;-19.99%), "Under", IF(AND(U174&gt;=-9999.99, U174&lt;=9999.99), "On-Target", IF(AND(U174&gt;9999.99, W174&gt;19.99%), "Over", "Check")))</f>
        <v>On-Target</v>
      </c>
      <c r="AQ174" s="90" t="s">
        <v>430</v>
      </c>
      <c r="AR174" s="90" t="s">
        <v>513</v>
      </c>
      <c r="AS174" s="91"/>
    </row>
    <row r="175" spans="1:45" s="92" customFormat="1" ht="39">
      <c r="A175" s="9">
        <v>171</v>
      </c>
      <c r="B175" s="80" t="s">
        <v>88</v>
      </c>
      <c r="C175" s="35" t="s">
        <v>306</v>
      </c>
      <c r="D175" s="81" t="s">
        <v>504</v>
      </c>
      <c r="E175" s="80" t="s">
        <v>508</v>
      </c>
      <c r="F175" s="81" t="s">
        <v>555</v>
      </c>
      <c r="G175" s="80" t="s">
        <v>556</v>
      </c>
      <c r="H175" s="80" t="s">
        <v>142</v>
      </c>
      <c r="I175" s="82" t="s">
        <v>559</v>
      </c>
      <c r="J175" s="82" t="s">
        <v>135</v>
      </c>
      <c r="K175" s="79" t="s">
        <v>96</v>
      </c>
      <c r="L175" s="79" t="s">
        <v>97</v>
      </c>
      <c r="M175" s="79" t="s">
        <v>98</v>
      </c>
      <c r="N175" s="83">
        <v>12090.22097</v>
      </c>
      <c r="O175" s="83">
        <v>11838.871939999999</v>
      </c>
      <c r="P175" s="83">
        <f t="shared" si="49"/>
        <v>23929.092909999999</v>
      </c>
      <c r="Q175" s="83">
        <v>6475.0489200000002</v>
      </c>
      <c r="R175" s="83">
        <v>13549.0196</v>
      </c>
      <c r="S175" s="83">
        <f t="shared" si="50"/>
        <v>20024.068520000001</v>
      </c>
      <c r="T175" s="83">
        <f t="shared" si="60"/>
        <v>1710.1476600000005</v>
      </c>
      <c r="U175" s="83">
        <f t="shared" si="60"/>
        <v>-3905.0243899999987</v>
      </c>
      <c r="V175" s="31">
        <f t="shared" si="58"/>
        <v>0.14445190966395408</v>
      </c>
      <c r="W175" s="31">
        <f t="shared" si="59"/>
        <v>-0.16319149266072194</v>
      </c>
      <c r="X175" s="94" t="s">
        <v>100</v>
      </c>
      <c r="Y175" s="94" t="s">
        <v>100</v>
      </c>
      <c r="Z175" s="94" t="s">
        <v>100</v>
      </c>
      <c r="AA175" s="85">
        <v>1</v>
      </c>
      <c r="AB175" s="85">
        <v>1</v>
      </c>
      <c r="AC175" s="85">
        <f>AB175+AA175</f>
        <v>2</v>
      </c>
      <c r="AD175" s="85">
        <v>2</v>
      </c>
      <c r="AE175" s="85">
        <v>0</v>
      </c>
      <c r="AF175" s="85">
        <f t="shared" si="51"/>
        <v>2</v>
      </c>
      <c r="AG175" s="85">
        <f t="shared" si="53"/>
        <v>-1</v>
      </c>
      <c r="AH175" s="85">
        <f t="shared" si="53"/>
        <v>0</v>
      </c>
      <c r="AI175" s="86">
        <f t="shared" si="57"/>
        <v>-1</v>
      </c>
      <c r="AJ175" s="86">
        <f t="shared" si="57"/>
        <v>0</v>
      </c>
      <c r="AK175" s="32" t="s">
        <v>100</v>
      </c>
      <c r="AL175" s="32" t="s">
        <v>100</v>
      </c>
      <c r="AM175" s="32" t="s">
        <v>100</v>
      </c>
      <c r="AN175" s="32" t="s">
        <v>100</v>
      </c>
      <c r="AO175" s="32" t="s">
        <v>100</v>
      </c>
      <c r="AP175" s="32" t="s">
        <v>100</v>
      </c>
      <c r="AQ175" s="32" t="s">
        <v>100</v>
      </c>
      <c r="AR175" s="32" t="s">
        <v>100</v>
      </c>
      <c r="AS175" s="91"/>
    </row>
    <row r="176" spans="1:45" s="92" customFormat="1" ht="102.75">
      <c r="A176" s="9">
        <v>172</v>
      </c>
      <c r="B176" s="80" t="s">
        <v>88</v>
      </c>
      <c r="C176" s="80" t="s">
        <v>306</v>
      </c>
      <c r="D176" s="81" t="s">
        <v>504</v>
      </c>
      <c r="E176" s="80" t="s">
        <v>508</v>
      </c>
      <c r="F176" s="81" t="s">
        <v>560</v>
      </c>
      <c r="G176" s="80" t="s">
        <v>561</v>
      </c>
      <c r="H176" s="80" t="s">
        <v>317</v>
      </c>
      <c r="I176" s="80" t="s">
        <v>317</v>
      </c>
      <c r="J176" s="82" t="s">
        <v>135</v>
      </c>
      <c r="K176" s="79" t="s">
        <v>96</v>
      </c>
      <c r="L176" s="79">
        <v>12</v>
      </c>
      <c r="M176" s="79">
        <v>9</v>
      </c>
      <c r="N176" s="83">
        <v>16745.335370000001</v>
      </c>
      <c r="O176" s="83">
        <v>16206.84051</v>
      </c>
      <c r="P176" s="83">
        <f t="shared" si="49"/>
        <v>32952.175880000003</v>
      </c>
      <c r="Q176" s="83">
        <v>2431.3486200000002</v>
      </c>
      <c r="R176" s="83">
        <v>1469.3403899999998</v>
      </c>
      <c r="S176" s="83">
        <f t="shared" si="50"/>
        <v>3900.6890100000001</v>
      </c>
      <c r="T176" s="83">
        <f t="shared" si="60"/>
        <v>-14737.500120000001</v>
      </c>
      <c r="U176" s="83">
        <f t="shared" si="60"/>
        <v>-29051.486870000001</v>
      </c>
      <c r="V176" s="31">
        <f t="shared" si="58"/>
        <v>-0.90933825818219272</v>
      </c>
      <c r="W176" s="31">
        <f t="shared" si="59"/>
        <v>-0.88162575290308864</v>
      </c>
      <c r="X176" s="84" t="str">
        <f>IF(OR(T176&gt;4999.99, T176&lt;-4999.99), "Y", "N")</f>
        <v>Y</v>
      </c>
      <c r="Y176" s="84" t="str">
        <f>IF(AND(V176&gt;=-20%, V176&lt;=20%, T176&gt;=-5000, T176&lt;=5000), "N", "Y")</f>
        <v>Y</v>
      </c>
      <c r="Z176" s="35" t="s">
        <v>553</v>
      </c>
      <c r="AA176" s="85" t="s">
        <v>100</v>
      </c>
      <c r="AB176" s="85" t="s">
        <v>100</v>
      </c>
      <c r="AC176" s="85" t="s">
        <v>100</v>
      </c>
      <c r="AD176" s="85" t="s">
        <v>100</v>
      </c>
      <c r="AE176" s="85" t="s">
        <v>100</v>
      </c>
      <c r="AF176" s="85" t="str">
        <f t="shared" si="51"/>
        <v>N/A</v>
      </c>
      <c r="AG176" s="85" t="str">
        <f t="shared" si="53"/>
        <v>N/A</v>
      </c>
      <c r="AH176" s="85" t="str">
        <f t="shared" si="53"/>
        <v>N/A</v>
      </c>
      <c r="AI176" s="86" t="str">
        <f t="shared" si="57"/>
        <v>N/A</v>
      </c>
      <c r="AJ176" s="86" t="str">
        <f t="shared" si="57"/>
        <v>N/A</v>
      </c>
      <c r="AK176" s="32" t="str">
        <f>IF(AI176="N/A","NO",IF(ABS(AI176)&gt;0.1999,"YES","NO"))</f>
        <v>NO</v>
      </c>
      <c r="AL176" s="87" t="s">
        <v>562</v>
      </c>
      <c r="AM176" s="87" t="s">
        <v>100</v>
      </c>
      <c r="AN176" s="93" t="s">
        <v>101</v>
      </c>
      <c r="AO176" s="90" t="s">
        <v>101</v>
      </c>
      <c r="AP176" s="90" t="str">
        <f>IF(AND(U176&lt;-9999.99, W176&lt;-19.99%), "Under", IF(AND(U176&gt;=-9999.99, U176&lt;=9999.99), "On-Target", IF(AND(U176&gt;9999.99, W176&gt;19.99%), "Over", "Check")))</f>
        <v>Under</v>
      </c>
      <c r="AQ176" s="90" t="s">
        <v>108</v>
      </c>
      <c r="AR176" s="90" t="s">
        <v>563</v>
      </c>
      <c r="AS176" s="91"/>
    </row>
    <row r="177" spans="1:45" s="92" customFormat="1" ht="39">
      <c r="A177" s="9">
        <v>173</v>
      </c>
      <c r="B177" s="80" t="s">
        <v>88</v>
      </c>
      <c r="C177" s="35" t="s">
        <v>306</v>
      </c>
      <c r="D177" s="81" t="s">
        <v>504</v>
      </c>
      <c r="E177" s="80" t="s">
        <v>508</v>
      </c>
      <c r="F177" s="81" t="s">
        <v>560</v>
      </c>
      <c r="G177" s="80" t="s">
        <v>561</v>
      </c>
      <c r="H177" s="80" t="s">
        <v>142</v>
      </c>
      <c r="I177" s="82" t="s">
        <v>564</v>
      </c>
      <c r="J177" s="82" t="s">
        <v>135</v>
      </c>
      <c r="K177" s="79" t="s">
        <v>96</v>
      </c>
      <c r="L177" s="79">
        <v>12</v>
      </c>
      <c r="M177" s="79">
        <v>9</v>
      </c>
      <c r="N177" s="83">
        <v>16745.335370000001</v>
      </c>
      <c r="O177" s="83">
        <v>16206.84051</v>
      </c>
      <c r="P177" s="83">
        <f t="shared" si="49"/>
        <v>32952.175880000003</v>
      </c>
      <c r="Q177" s="83">
        <v>2431.3486200000002</v>
      </c>
      <c r="R177" s="83">
        <v>1469.3403899999998</v>
      </c>
      <c r="S177" s="83">
        <f t="shared" si="50"/>
        <v>3900.6890100000001</v>
      </c>
      <c r="T177" s="83">
        <f t="shared" si="60"/>
        <v>-14737.500120000001</v>
      </c>
      <c r="U177" s="83">
        <f t="shared" si="60"/>
        <v>-29051.486870000001</v>
      </c>
      <c r="V177" s="31">
        <f t="shared" si="58"/>
        <v>-0.90933825818219272</v>
      </c>
      <c r="W177" s="31">
        <f t="shared" si="59"/>
        <v>-0.88162575290308864</v>
      </c>
      <c r="X177" s="94" t="s">
        <v>100</v>
      </c>
      <c r="Y177" s="94" t="s">
        <v>100</v>
      </c>
      <c r="Z177" s="94" t="s">
        <v>100</v>
      </c>
      <c r="AA177" s="85" t="s">
        <v>100</v>
      </c>
      <c r="AB177" s="85" t="s">
        <v>100</v>
      </c>
      <c r="AC177" s="85" t="s">
        <v>100</v>
      </c>
      <c r="AD177" s="85" t="s">
        <v>100</v>
      </c>
      <c r="AE177" s="85" t="s">
        <v>100</v>
      </c>
      <c r="AF177" s="85" t="str">
        <f t="shared" si="51"/>
        <v>N/A</v>
      </c>
      <c r="AG177" s="85" t="str">
        <f t="shared" si="53"/>
        <v>N/A</v>
      </c>
      <c r="AH177" s="85" t="str">
        <f t="shared" si="53"/>
        <v>N/A</v>
      </c>
      <c r="AI177" s="86" t="str">
        <f t="shared" si="57"/>
        <v>N/A</v>
      </c>
      <c r="AJ177" s="86" t="str">
        <f t="shared" si="57"/>
        <v>N/A</v>
      </c>
      <c r="AK177" s="32" t="s">
        <v>100</v>
      </c>
      <c r="AL177" s="32" t="s">
        <v>100</v>
      </c>
      <c r="AM177" s="32" t="s">
        <v>100</v>
      </c>
      <c r="AN177" s="32" t="s">
        <v>100</v>
      </c>
      <c r="AO177" s="32" t="s">
        <v>100</v>
      </c>
      <c r="AP177" s="32" t="s">
        <v>100</v>
      </c>
      <c r="AQ177" s="32" t="s">
        <v>100</v>
      </c>
      <c r="AR177" s="32" t="s">
        <v>100</v>
      </c>
      <c r="AS177" s="91"/>
    </row>
    <row r="178" spans="1:45" s="92" customFormat="1" ht="39">
      <c r="A178" s="9">
        <v>174</v>
      </c>
      <c r="B178" s="80" t="s">
        <v>88</v>
      </c>
      <c r="C178" s="80" t="s">
        <v>306</v>
      </c>
      <c r="D178" s="81" t="s">
        <v>504</v>
      </c>
      <c r="E178" s="80" t="s">
        <v>508</v>
      </c>
      <c r="F178" s="81" t="s">
        <v>565</v>
      </c>
      <c r="G178" s="80" t="s">
        <v>566</v>
      </c>
      <c r="H178" s="80" t="s">
        <v>317</v>
      </c>
      <c r="I178" s="80" t="s">
        <v>317</v>
      </c>
      <c r="J178" s="82" t="s">
        <v>135</v>
      </c>
      <c r="K178" s="79" t="s">
        <v>96</v>
      </c>
      <c r="L178" s="79" t="s">
        <v>97</v>
      </c>
      <c r="M178" s="79" t="s">
        <v>98</v>
      </c>
      <c r="N178" s="83">
        <v>10487.56727</v>
      </c>
      <c r="O178" s="83">
        <v>10562.258810000001</v>
      </c>
      <c r="P178" s="83">
        <f t="shared" si="49"/>
        <v>21049.826079999999</v>
      </c>
      <c r="Q178" s="83">
        <v>18757.025669999999</v>
      </c>
      <c r="R178" s="83">
        <v>12428.294529999999</v>
      </c>
      <c r="S178" s="83">
        <f t="shared" si="50"/>
        <v>31185.320199999998</v>
      </c>
      <c r="T178" s="83">
        <f t="shared" si="60"/>
        <v>1866.035719999998</v>
      </c>
      <c r="U178" s="83">
        <f t="shared" si="60"/>
        <v>10135.494119999999</v>
      </c>
      <c r="V178" s="31">
        <f t="shared" si="58"/>
        <v>0.17667013785283281</v>
      </c>
      <c r="W178" s="31">
        <f t="shared" si="59"/>
        <v>0.48150013598592162</v>
      </c>
      <c r="X178" s="84" t="str">
        <f>IF(OR(T178&gt;9999.99, T178&lt;-9999.99), "Y", "N")</f>
        <v>N</v>
      </c>
      <c r="Y178" s="84" t="s">
        <v>288</v>
      </c>
      <c r="Z178" s="122" t="s">
        <v>567</v>
      </c>
      <c r="AA178" s="85">
        <v>0</v>
      </c>
      <c r="AB178" s="85">
        <v>0</v>
      </c>
      <c r="AC178" s="85">
        <f>AB178+AA178</f>
        <v>0</v>
      </c>
      <c r="AD178" s="85">
        <v>0</v>
      </c>
      <c r="AE178" s="85">
        <v>1</v>
      </c>
      <c r="AF178" s="85">
        <f t="shared" si="51"/>
        <v>1</v>
      </c>
      <c r="AG178" s="85">
        <f t="shared" si="53"/>
        <v>1</v>
      </c>
      <c r="AH178" s="85">
        <f t="shared" si="53"/>
        <v>1</v>
      </c>
      <c r="AI178" s="86" t="str">
        <f t="shared" si="57"/>
        <v>N/A</v>
      </c>
      <c r="AJ178" s="86" t="str">
        <f t="shared" si="57"/>
        <v>N/A</v>
      </c>
      <c r="AK178" s="32" t="str">
        <f>IF(AI178="N/A","NO",IF(ABS(AI178)&gt;0.1999,"YES","NO"))</f>
        <v>NO</v>
      </c>
      <c r="AL178" s="87" t="s">
        <v>100</v>
      </c>
      <c r="AM178" s="87" t="s">
        <v>100</v>
      </c>
      <c r="AN178" s="93" t="s">
        <v>125</v>
      </c>
      <c r="AO178" s="90" t="s">
        <v>101</v>
      </c>
      <c r="AP178" s="90" t="str">
        <f>IF(AND(U178&lt;-9999.99, W178&lt;-19.99%), "Under", IF(AND(U178&gt;=-9999.99, U178&lt;=9999.99), "On-Target", IF(AND(U178&gt;9999.99, W178&gt;19.99%), "Over", "Check")))</f>
        <v>Over</v>
      </c>
      <c r="AQ178" s="90" t="s">
        <v>102</v>
      </c>
      <c r="AR178" s="90" t="s">
        <v>513</v>
      </c>
      <c r="AS178" s="91"/>
    </row>
    <row r="179" spans="1:45" s="92" customFormat="1" ht="39">
      <c r="A179" s="9">
        <v>175</v>
      </c>
      <c r="B179" s="80" t="s">
        <v>88</v>
      </c>
      <c r="C179" s="35" t="s">
        <v>306</v>
      </c>
      <c r="D179" s="81" t="s">
        <v>504</v>
      </c>
      <c r="E179" s="80" t="s">
        <v>508</v>
      </c>
      <c r="F179" s="81" t="s">
        <v>565</v>
      </c>
      <c r="G179" s="80" t="s">
        <v>566</v>
      </c>
      <c r="H179" s="80" t="s">
        <v>142</v>
      </c>
      <c r="I179" s="82" t="s">
        <v>568</v>
      </c>
      <c r="J179" s="82" t="s">
        <v>135</v>
      </c>
      <c r="K179" s="79" t="s">
        <v>96</v>
      </c>
      <c r="L179" s="79" t="s">
        <v>97</v>
      </c>
      <c r="M179" s="79" t="s">
        <v>98</v>
      </c>
      <c r="N179" s="83">
        <v>10487.56727</v>
      </c>
      <c r="O179" s="83">
        <v>10562.258810000001</v>
      </c>
      <c r="P179" s="83">
        <f t="shared" si="49"/>
        <v>21049.826079999999</v>
      </c>
      <c r="Q179" s="83">
        <v>18757.025669999999</v>
      </c>
      <c r="R179" s="83">
        <v>12428.294529999999</v>
      </c>
      <c r="S179" s="83">
        <f t="shared" si="50"/>
        <v>31185.320199999998</v>
      </c>
      <c r="T179" s="83">
        <f t="shared" si="60"/>
        <v>1866.035719999998</v>
      </c>
      <c r="U179" s="83">
        <f t="shared" si="60"/>
        <v>10135.494119999999</v>
      </c>
      <c r="V179" s="31">
        <f t="shared" si="58"/>
        <v>0.17667013785283281</v>
      </c>
      <c r="W179" s="31">
        <f t="shared" si="59"/>
        <v>0.48150013598592162</v>
      </c>
      <c r="X179" s="94" t="s">
        <v>100</v>
      </c>
      <c r="Y179" s="94" t="s">
        <v>100</v>
      </c>
      <c r="Z179" s="94" t="s">
        <v>100</v>
      </c>
      <c r="AA179" s="85">
        <v>0</v>
      </c>
      <c r="AB179" s="85">
        <v>0</v>
      </c>
      <c r="AC179" s="85">
        <f>AB179+AA179</f>
        <v>0</v>
      </c>
      <c r="AD179" s="85">
        <v>0</v>
      </c>
      <c r="AE179" s="85">
        <v>1</v>
      </c>
      <c r="AF179" s="85">
        <f t="shared" si="51"/>
        <v>1</v>
      </c>
      <c r="AG179" s="85">
        <f t="shared" si="53"/>
        <v>1</v>
      </c>
      <c r="AH179" s="85">
        <f t="shared" si="53"/>
        <v>1</v>
      </c>
      <c r="AI179" s="86" t="str">
        <f t="shared" si="57"/>
        <v>N/A</v>
      </c>
      <c r="AJ179" s="86" t="str">
        <f t="shared" si="57"/>
        <v>N/A</v>
      </c>
      <c r="AK179" s="32" t="s">
        <v>100</v>
      </c>
      <c r="AL179" s="32" t="s">
        <v>100</v>
      </c>
      <c r="AM179" s="32" t="s">
        <v>100</v>
      </c>
      <c r="AN179" s="32" t="s">
        <v>100</v>
      </c>
      <c r="AO179" s="32" t="s">
        <v>100</v>
      </c>
      <c r="AP179" s="32" t="s">
        <v>100</v>
      </c>
      <c r="AQ179" s="32" t="s">
        <v>100</v>
      </c>
      <c r="AR179" s="32" t="s">
        <v>100</v>
      </c>
      <c r="AS179" s="91"/>
    </row>
    <row r="180" spans="1:45" s="92" customFormat="1" ht="115.5">
      <c r="A180" s="9">
        <v>176</v>
      </c>
      <c r="B180" s="80" t="s">
        <v>88</v>
      </c>
      <c r="C180" s="80" t="s">
        <v>306</v>
      </c>
      <c r="D180" s="81" t="s">
        <v>504</v>
      </c>
      <c r="E180" s="80" t="s">
        <v>508</v>
      </c>
      <c r="F180" s="81" t="s">
        <v>569</v>
      </c>
      <c r="G180" s="80" t="s">
        <v>570</v>
      </c>
      <c r="H180" s="80" t="s">
        <v>317</v>
      </c>
      <c r="I180" s="80" t="s">
        <v>317</v>
      </c>
      <c r="J180" s="82" t="s">
        <v>135</v>
      </c>
      <c r="K180" s="79" t="s">
        <v>96</v>
      </c>
      <c r="L180" s="79" t="s">
        <v>97</v>
      </c>
      <c r="M180" s="79" t="s">
        <v>98</v>
      </c>
      <c r="N180" s="83">
        <v>9654.7479500000009</v>
      </c>
      <c r="O180" s="83">
        <v>9344.2715100000005</v>
      </c>
      <c r="P180" s="83">
        <f t="shared" si="49"/>
        <v>18999.019460000003</v>
      </c>
      <c r="Q180" s="83">
        <v>585.14281000000005</v>
      </c>
      <c r="R180" s="83">
        <v>3764.8653799999997</v>
      </c>
      <c r="S180" s="83">
        <f t="shared" si="50"/>
        <v>4350.0081899999996</v>
      </c>
      <c r="T180" s="83">
        <f t="shared" si="60"/>
        <v>-5579.4061300000012</v>
      </c>
      <c r="U180" s="83">
        <f t="shared" si="60"/>
        <v>-14649.011270000003</v>
      </c>
      <c r="V180" s="31">
        <f t="shared" si="58"/>
        <v>-0.59709375139935339</v>
      </c>
      <c r="W180" s="31">
        <f t="shared" si="59"/>
        <v>-0.77104038452308632</v>
      </c>
      <c r="X180" s="84" t="str">
        <f>IF(OR(T180&gt;9999.99, T180&lt;-9999.99), "Y", "N")</f>
        <v>N</v>
      </c>
      <c r="Y180" s="84" t="str">
        <f>IF(AND(T180&gt;=-9999.99, T180&lt;=9999.99, V180&gt;=-20%, V180&lt;=20%), "Y", "N")</f>
        <v>N</v>
      </c>
      <c r="Z180" s="122" t="s">
        <v>571</v>
      </c>
      <c r="AA180" s="85">
        <v>2</v>
      </c>
      <c r="AB180" s="85">
        <v>2</v>
      </c>
      <c r="AC180" s="85">
        <f>AB180+AA180</f>
        <v>4</v>
      </c>
      <c r="AD180" s="85">
        <v>0</v>
      </c>
      <c r="AE180" s="85">
        <v>0</v>
      </c>
      <c r="AF180" s="85">
        <f t="shared" si="51"/>
        <v>0</v>
      </c>
      <c r="AG180" s="85">
        <f t="shared" ref="AG180:AH186" si="61">IFERROR(AE180-AB180,"N/A")</f>
        <v>-2</v>
      </c>
      <c r="AH180" s="85">
        <f t="shared" si="61"/>
        <v>-4</v>
      </c>
      <c r="AI180" s="86">
        <f t="shared" si="57"/>
        <v>-1</v>
      </c>
      <c r="AJ180" s="86">
        <f t="shared" si="57"/>
        <v>-1</v>
      </c>
      <c r="AK180" s="32" t="str">
        <f>IF(AI180="N/A","NO",IF(ABS(AI180)&gt;0.1999,"YES","NO"))</f>
        <v>YES</v>
      </c>
      <c r="AL180" s="87" t="s">
        <v>100</v>
      </c>
      <c r="AM180" s="87" t="s">
        <v>572</v>
      </c>
      <c r="AN180" s="93" t="s">
        <v>114</v>
      </c>
      <c r="AO180" s="90" t="s">
        <v>114</v>
      </c>
      <c r="AP180" s="90" t="str">
        <f>IF(AND(U180&lt;-9999.99, W180&lt;-19.99%), "Under", IF(AND(U180&gt;=-9999.99, U180&lt;=9999.99), "On-Target", IF(AND(U180&gt;9999.99, W180&gt;19.99%), "Over", "Check")))</f>
        <v>Under</v>
      </c>
      <c r="AQ180" s="90" t="s">
        <v>430</v>
      </c>
      <c r="AR180" s="90" t="s">
        <v>513</v>
      </c>
      <c r="AS180" s="91"/>
    </row>
    <row r="181" spans="1:45" s="92" customFormat="1" ht="39">
      <c r="A181" s="9">
        <v>177</v>
      </c>
      <c r="B181" s="80" t="s">
        <v>88</v>
      </c>
      <c r="C181" s="35" t="s">
        <v>306</v>
      </c>
      <c r="D181" s="81" t="s">
        <v>504</v>
      </c>
      <c r="E181" s="80" t="s">
        <v>508</v>
      </c>
      <c r="F181" s="81" t="s">
        <v>569</v>
      </c>
      <c r="G181" s="80" t="s">
        <v>570</v>
      </c>
      <c r="H181" s="80" t="s">
        <v>142</v>
      </c>
      <c r="I181" s="82" t="s">
        <v>573</v>
      </c>
      <c r="J181" s="82" t="s">
        <v>135</v>
      </c>
      <c r="K181" s="79" t="s">
        <v>96</v>
      </c>
      <c r="L181" s="79" t="s">
        <v>97</v>
      </c>
      <c r="M181" s="79" t="s">
        <v>98</v>
      </c>
      <c r="N181" s="83">
        <v>9654.7479500000009</v>
      </c>
      <c r="O181" s="83">
        <v>9344.2715100000005</v>
      </c>
      <c r="P181" s="83">
        <f t="shared" si="49"/>
        <v>18999.019460000003</v>
      </c>
      <c r="Q181" s="83">
        <v>585.14281000000005</v>
      </c>
      <c r="R181" s="83">
        <v>3764.8653799999997</v>
      </c>
      <c r="S181" s="83">
        <f t="shared" si="50"/>
        <v>4350.0081899999996</v>
      </c>
      <c r="T181" s="83">
        <f t="shared" si="60"/>
        <v>-5579.4061300000012</v>
      </c>
      <c r="U181" s="83">
        <f t="shared" si="60"/>
        <v>-14649.011270000003</v>
      </c>
      <c r="V181" s="31">
        <f t="shared" si="58"/>
        <v>-0.59709375139935339</v>
      </c>
      <c r="W181" s="31">
        <f t="shared" si="59"/>
        <v>-0.77104038452308632</v>
      </c>
      <c r="X181" s="94" t="s">
        <v>100</v>
      </c>
      <c r="Y181" s="94" t="s">
        <v>100</v>
      </c>
      <c r="Z181" s="94" t="s">
        <v>100</v>
      </c>
      <c r="AA181" s="85">
        <v>2</v>
      </c>
      <c r="AB181" s="85">
        <v>2</v>
      </c>
      <c r="AC181" s="85">
        <f>AB181+AA181</f>
        <v>4</v>
      </c>
      <c r="AD181" s="85">
        <v>0</v>
      </c>
      <c r="AE181" s="85">
        <v>0</v>
      </c>
      <c r="AF181" s="85">
        <f t="shared" si="51"/>
        <v>0</v>
      </c>
      <c r="AG181" s="85">
        <f t="shared" si="61"/>
        <v>-2</v>
      </c>
      <c r="AH181" s="85">
        <f t="shared" si="61"/>
        <v>-4</v>
      </c>
      <c r="AI181" s="86">
        <f t="shared" si="57"/>
        <v>-1</v>
      </c>
      <c r="AJ181" s="86">
        <f t="shared" si="57"/>
        <v>-1</v>
      </c>
      <c r="AK181" s="32" t="s">
        <v>100</v>
      </c>
      <c r="AL181" s="32" t="s">
        <v>100</v>
      </c>
      <c r="AM181" s="32" t="s">
        <v>100</v>
      </c>
      <c r="AN181" s="32" t="s">
        <v>100</v>
      </c>
      <c r="AO181" s="32" t="s">
        <v>100</v>
      </c>
      <c r="AP181" s="32" t="s">
        <v>100</v>
      </c>
      <c r="AQ181" s="32" t="s">
        <v>100</v>
      </c>
      <c r="AR181" s="32" t="s">
        <v>100</v>
      </c>
      <c r="AS181" s="91"/>
    </row>
    <row r="182" spans="1:45" customFormat="1" ht="73.900000000000006" customHeight="1">
      <c r="A182" s="9">
        <v>178</v>
      </c>
      <c r="B182" s="80" t="s">
        <v>88</v>
      </c>
      <c r="C182" s="80" t="s">
        <v>306</v>
      </c>
      <c r="D182" s="81" t="s">
        <v>574</v>
      </c>
      <c r="E182" s="80" t="s">
        <v>575</v>
      </c>
      <c r="F182" s="81" t="s">
        <v>576</v>
      </c>
      <c r="G182" s="80" t="s">
        <v>577</v>
      </c>
      <c r="H182" s="80" t="s">
        <v>311</v>
      </c>
      <c r="I182" s="80" t="s">
        <v>311</v>
      </c>
      <c r="J182" s="82" t="s">
        <v>407</v>
      </c>
      <c r="K182" s="79" t="s">
        <v>96</v>
      </c>
      <c r="L182" s="79" t="s">
        <v>97</v>
      </c>
      <c r="M182" s="79" t="s">
        <v>98</v>
      </c>
      <c r="N182" s="83">
        <v>0</v>
      </c>
      <c r="O182" s="83">
        <v>0</v>
      </c>
      <c r="P182" s="83">
        <f t="shared" si="49"/>
        <v>0</v>
      </c>
      <c r="Q182" s="83">
        <v>4.4469500000000002</v>
      </c>
      <c r="R182" s="83">
        <v>2.37784</v>
      </c>
      <c r="S182" s="83">
        <f t="shared" si="50"/>
        <v>6.8247900000000001</v>
      </c>
      <c r="T182" s="83">
        <f t="shared" si="60"/>
        <v>2.37784</v>
      </c>
      <c r="U182" s="83">
        <f t="shared" si="60"/>
        <v>6.8247900000000001</v>
      </c>
      <c r="V182" s="31" t="str">
        <f>IF(AND(O182=0, R182=0), "0%", IF(AND(O182=0, R182&gt;0), "100%", ""))</f>
        <v>100%</v>
      </c>
      <c r="W182" s="31" t="str">
        <f>IFERROR("100%",U182/P182)</f>
        <v>100%</v>
      </c>
      <c r="X182" s="84" t="str">
        <f>IF(OR(T182&gt;9999.99, T182&lt;-9999.99), "Y", "N")</f>
        <v>N</v>
      </c>
      <c r="Y182" s="84" t="str">
        <f>IF(AND(T182&gt;=-9999.99, T182&lt;=9999.99, V182&gt;=-20%, V182&lt;=20%), "Y", "N")</f>
        <v>N</v>
      </c>
      <c r="Z182" s="35" t="s">
        <v>578</v>
      </c>
      <c r="AA182" s="85" t="s">
        <v>100</v>
      </c>
      <c r="AB182" s="85" t="s">
        <v>100</v>
      </c>
      <c r="AC182" s="85" t="s">
        <v>100</v>
      </c>
      <c r="AD182" s="85" t="s">
        <v>100</v>
      </c>
      <c r="AE182" s="85" t="s">
        <v>100</v>
      </c>
      <c r="AF182" s="85" t="str">
        <f t="shared" si="51"/>
        <v>N/A</v>
      </c>
      <c r="AG182" s="85" t="str">
        <f t="shared" si="61"/>
        <v>N/A</v>
      </c>
      <c r="AH182" s="85" t="str">
        <f t="shared" si="61"/>
        <v>N/A</v>
      </c>
      <c r="AI182" s="86" t="str">
        <f t="shared" si="57"/>
        <v>N/A</v>
      </c>
      <c r="AJ182" s="86" t="str">
        <f t="shared" si="57"/>
        <v>N/A</v>
      </c>
      <c r="AK182" s="32" t="str">
        <f>IF(AI182="N/A","NO",IF(ABS(AI182)&gt;0.1999,"YES","NO"))</f>
        <v>NO</v>
      </c>
      <c r="AL182" s="87" t="s">
        <v>100</v>
      </c>
      <c r="AM182" s="87" t="s">
        <v>100</v>
      </c>
      <c r="AN182" s="93" t="s">
        <v>101</v>
      </c>
      <c r="AO182" s="90" t="s">
        <v>101</v>
      </c>
      <c r="AP182" s="90" t="str">
        <f>IF(AND(U182&lt;-9999.99, W182&lt;-19.99%), "Under", IF(AND(U182&gt;=-9999.99, U182&lt;=9999.99), "On-Target", IF(AND(U182&gt;9999.99, W182&gt;19.99%), "Over", "Check")))</f>
        <v>On-Target</v>
      </c>
      <c r="AQ182" s="90" t="s">
        <v>108</v>
      </c>
      <c r="AR182" s="90" t="s">
        <v>100</v>
      </c>
      <c r="AS182" s="91"/>
    </row>
    <row r="183" spans="1:45" s="92" customFormat="1" ht="77.25">
      <c r="A183" s="9">
        <v>179</v>
      </c>
      <c r="B183" s="80" t="s">
        <v>88</v>
      </c>
      <c r="C183" s="80" t="s">
        <v>306</v>
      </c>
      <c r="D183" s="81" t="s">
        <v>574</v>
      </c>
      <c r="E183" s="80" t="s">
        <v>575</v>
      </c>
      <c r="F183" s="81" t="s">
        <v>579</v>
      </c>
      <c r="G183" s="80" t="s">
        <v>580</v>
      </c>
      <c r="H183" s="80" t="s">
        <v>317</v>
      </c>
      <c r="I183" s="80" t="s">
        <v>317</v>
      </c>
      <c r="J183" s="82" t="s">
        <v>407</v>
      </c>
      <c r="K183" s="79" t="s">
        <v>96</v>
      </c>
      <c r="L183" s="79" t="s">
        <v>377</v>
      </c>
      <c r="M183" s="79" t="s">
        <v>98</v>
      </c>
      <c r="N183" s="83">
        <v>12290.62862</v>
      </c>
      <c r="O183" s="83">
        <v>11895.387779999999</v>
      </c>
      <c r="P183" s="83">
        <f t="shared" si="49"/>
        <v>24186.0164</v>
      </c>
      <c r="Q183" s="83">
        <v>3278.7936300000001</v>
      </c>
      <c r="R183" s="83">
        <v>10388.89602</v>
      </c>
      <c r="S183" s="83">
        <f t="shared" si="50"/>
        <v>13667.68965</v>
      </c>
      <c r="T183" s="83">
        <f t="shared" si="60"/>
        <v>-1506.491759999999</v>
      </c>
      <c r="U183" s="83">
        <f t="shared" si="60"/>
        <v>-10518.32675</v>
      </c>
      <c r="V183" s="31">
        <f>(R183-O183)/O183</f>
        <v>-0.12664503149135664</v>
      </c>
      <c r="W183" s="31">
        <f>U183/P183</f>
        <v>-0.43489289745127269</v>
      </c>
      <c r="X183" s="84" t="str">
        <f>IF(OR(T183&gt;9999.99, T183&lt;-9999.99), "Y", "N")</f>
        <v>N</v>
      </c>
      <c r="Y183" s="84" t="s">
        <v>288</v>
      </c>
      <c r="Z183" s="122" t="s">
        <v>581</v>
      </c>
      <c r="AA183" s="85">
        <v>11</v>
      </c>
      <c r="AB183" s="85">
        <v>11</v>
      </c>
      <c r="AC183" s="85">
        <f>AB183+AA183</f>
        <v>22</v>
      </c>
      <c r="AD183" s="85">
        <v>2</v>
      </c>
      <c r="AE183" s="85">
        <v>6</v>
      </c>
      <c r="AF183" s="85">
        <f t="shared" si="51"/>
        <v>8</v>
      </c>
      <c r="AG183" s="85">
        <f t="shared" si="61"/>
        <v>-5</v>
      </c>
      <c r="AH183" s="85">
        <f t="shared" si="61"/>
        <v>-14</v>
      </c>
      <c r="AI183" s="86">
        <f t="shared" si="57"/>
        <v>-0.45454545454545453</v>
      </c>
      <c r="AJ183" s="86">
        <f t="shared" si="57"/>
        <v>-0.63636363636363635</v>
      </c>
      <c r="AK183" s="32" t="str">
        <f>IF(AI183="N/A","NO",IF(ABS(AI183)&gt;0.1999,"YES","NO"))</f>
        <v>YES</v>
      </c>
      <c r="AL183" s="87" t="s">
        <v>100</v>
      </c>
      <c r="AM183" s="87" t="s">
        <v>582</v>
      </c>
      <c r="AN183" s="93" t="s">
        <v>114</v>
      </c>
      <c r="AO183" s="90" t="s">
        <v>114</v>
      </c>
      <c r="AP183" s="90" t="str">
        <f>IF(AND(U183&lt;-9999.99, W183&lt;-19.99%), "Under", IF(AND(U183&gt;=-9999.99, U183&lt;=9999.99), "On-Target", IF(AND(U183&gt;9999.99, W183&gt;19.99%), "Over", "Check")))</f>
        <v>Under</v>
      </c>
      <c r="AQ183" s="90" t="s">
        <v>430</v>
      </c>
      <c r="AR183" s="90" t="s">
        <v>583</v>
      </c>
      <c r="AS183" s="91"/>
    </row>
    <row r="184" spans="1:45" s="92" customFormat="1" ht="39">
      <c r="A184" s="9">
        <v>180</v>
      </c>
      <c r="B184" s="80" t="s">
        <v>88</v>
      </c>
      <c r="C184" s="80" t="s">
        <v>306</v>
      </c>
      <c r="D184" s="81" t="s">
        <v>574</v>
      </c>
      <c r="E184" s="80" t="s">
        <v>575</v>
      </c>
      <c r="F184" s="81" t="s">
        <v>579</v>
      </c>
      <c r="G184" s="80" t="s">
        <v>580</v>
      </c>
      <c r="H184" s="80" t="s">
        <v>322</v>
      </c>
      <c r="I184" s="82" t="s">
        <v>584</v>
      </c>
      <c r="J184" s="82" t="s">
        <v>407</v>
      </c>
      <c r="K184" s="79" t="s">
        <v>96</v>
      </c>
      <c r="L184" s="79" t="s">
        <v>377</v>
      </c>
      <c r="M184" s="79" t="s">
        <v>98</v>
      </c>
      <c r="N184" s="83">
        <v>12290.62862</v>
      </c>
      <c r="O184" s="83">
        <v>11895.387779999999</v>
      </c>
      <c r="P184" s="83">
        <f t="shared" si="49"/>
        <v>24186.0164</v>
      </c>
      <c r="Q184" s="83">
        <v>3278.7936300000001</v>
      </c>
      <c r="R184" s="83">
        <v>10388.89602</v>
      </c>
      <c r="S184" s="83">
        <f t="shared" si="50"/>
        <v>13667.68965</v>
      </c>
      <c r="T184" s="83">
        <f t="shared" si="60"/>
        <v>-1506.491759999999</v>
      </c>
      <c r="U184" s="83">
        <f t="shared" si="60"/>
        <v>-10518.32675</v>
      </c>
      <c r="V184" s="31">
        <f>(R184-O184)/O184</f>
        <v>-0.12664503149135664</v>
      </c>
      <c r="W184" s="31">
        <f>U184/P184</f>
        <v>-0.43489289745127269</v>
      </c>
      <c r="X184" s="94" t="s">
        <v>100</v>
      </c>
      <c r="Y184" s="94" t="s">
        <v>100</v>
      </c>
      <c r="Z184" s="94" t="s">
        <v>100</v>
      </c>
      <c r="AA184" s="85">
        <v>11</v>
      </c>
      <c r="AB184" s="85">
        <v>11</v>
      </c>
      <c r="AC184" s="85">
        <f>AB184+AA184</f>
        <v>22</v>
      </c>
      <c r="AD184" s="85">
        <v>2</v>
      </c>
      <c r="AE184" s="85">
        <v>6</v>
      </c>
      <c r="AF184" s="85">
        <f t="shared" si="51"/>
        <v>8</v>
      </c>
      <c r="AG184" s="85">
        <f t="shared" si="61"/>
        <v>-5</v>
      </c>
      <c r="AH184" s="85">
        <f t="shared" si="61"/>
        <v>-14</v>
      </c>
      <c r="AI184" s="86">
        <f t="shared" si="57"/>
        <v>-0.45454545454545453</v>
      </c>
      <c r="AJ184" s="86">
        <f t="shared" si="57"/>
        <v>-0.63636363636363635</v>
      </c>
      <c r="AK184" s="32" t="s">
        <v>100</v>
      </c>
      <c r="AL184" s="32" t="s">
        <v>100</v>
      </c>
      <c r="AM184" s="32" t="s">
        <v>100</v>
      </c>
      <c r="AN184" s="32" t="s">
        <v>100</v>
      </c>
      <c r="AO184" s="32" t="s">
        <v>100</v>
      </c>
      <c r="AP184" s="32" t="s">
        <v>100</v>
      </c>
      <c r="AQ184" s="32" t="s">
        <v>100</v>
      </c>
      <c r="AR184" s="32" t="s">
        <v>100</v>
      </c>
      <c r="AS184" s="113"/>
    </row>
    <row r="185" spans="1:45" s="92" customFormat="1" ht="179.25">
      <c r="A185" s="9">
        <v>181</v>
      </c>
      <c r="B185" s="80" t="s">
        <v>88</v>
      </c>
      <c r="C185" s="80" t="s">
        <v>306</v>
      </c>
      <c r="D185" s="81" t="s">
        <v>585</v>
      </c>
      <c r="E185" s="80" t="s">
        <v>586</v>
      </c>
      <c r="F185" s="81" t="s">
        <v>587</v>
      </c>
      <c r="G185" s="80" t="s">
        <v>588</v>
      </c>
      <c r="H185" s="80" t="s">
        <v>317</v>
      </c>
      <c r="I185" s="80" t="s">
        <v>317</v>
      </c>
      <c r="J185" s="82" t="s">
        <v>407</v>
      </c>
      <c r="K185" s="79" t="s">
        <v>96</v>
      </c>
      <c r="L185" s="79" t="s">
        <v>97</v>
      </c>
      <c r="M185" s="79" t="s">
        <v>98</v>
      </c>
      <c r="N185" s="83">
        <v>61141.59274</v>
      </c>
      <c r="O185" s="83">
        <v>59175.407340000005</v>
      </c>
      <c r="P185" s="83">
        <f t="shared" si="49"/>
        <v>120317.00008</v>
      </c>
      <c r="Q185" s="83">
        <v>145155.49635</v>
      </c>
      <c r="R185" s="83">
        <v>100827.31165999999</v>
      </c>
      <c r="S185" s="83">
        <f t="shared" si="50"/>
        <v>245982.80800999998</v>
      </c>
      <c r="T185" s="83">
        <f t="shared" si="60"/>
        <v>41651.904319999987</v>
      </c>
      <c r="U185" s="83">
        <f t="shared" si="60"/>
        <v>125665.80792999998</v>
      </c>
      <c r="V185" s="31">
        <f>(R185-O185)/O185</f>
        <v>0.70387186488947262</v>
      </c>
      <c r="W185" s="31">
        <f>U185/P185</f>
        <v>1.0444559608903439</v>
      </c>
      <c r="X185" s="84" t="str">
        <f>IF(OR(T185&gt;4999.99, T185&lt;-4999.99), "Y", "N")</f>
        <v>Y</v>
      </c>
      <c r="Y185" s="84" t="str">
        <f>IF(AND(V185&gt;=-20%, V185&lt;=20%, T185&gt;=-5000, T185&lt;=5000), "N", "Y")</f>
        <v>Y</v>
      </c>
      <c r="Z185" s="122" t="s">
        <v>589</v>
      </c>
      <c r="AA185" s="85">
        <v>4</v>
      </c>
      <c r="AB185" s="85">
        <v>4</v>
      </c>
      <c r="AC185" s="85">
        <f>AB185+AA185</f>
        <v>8</v>
      </c>
      <c r="AD185" s="85">
        <v>6</v>
      </c>
      <c r="AE185" s="85">
        <v>1</v>
      </c>
      <c r="AF185" s="85">
        <f t="shared" si="51"/>
        <v>7</v>
      </c>
      <c r="AG185" s="85">
        <f t="shared" si="61"/>
        <v>-3</v>
      </c>
      <c r="AH185" s="85">
        <f t="shared" si="61"/>
        <v>-1</v>
      </c>
      <c r="AI185" s="86">
        <f t="shared" si="57"/>
        <v>-0.75</v>
      </c>
      <c r="AJ185" s="86">
        <f t="shared" si="57"/>
        <v>-0.125</v>
      </c>
      <c r="AK185" s="32" t="str">
        <f>IF(AI185="N/A","NO",IF(ABS(AI185)&gt;0.1999,"YES","NO"))</f>
        <v>YES</v>
      </c>
      <c r="AL185" s="87" t="s">
        <v>590</v>
      </c>
      <c r="AM185" s="87" t="s">
        <v>591</v>
      </c>
      <c r="AN185" s="93" t="s">
        <v>114</v>
      </c>
      <c r="AO185" s="90" t="s">
        <v>101</v>
      </c>
      <c r="AP185" s="90" t="str">
        <f>IF(AND(U185&lt;-9999.99, W185&lt;-19.99%), "Under", IF(AND(U185&gt;=-9999.99, U185&lt;=9999.99), "On-Target", IF(AND(U185&gt;9999.99, W185&gt;19.99%), "Over", "Check")))</f>
        <v>Over</v>
      </c>
      <c r="AQ185" s="90" t="s">
        <v>108</v>
      </c>
      <c r="AR185" s="90" t="s">
        <v>592</v>
      </c>
      <c r="AS185" s="91"/>
    </row>
    <row r="186" spans="1:45" s="92" customFormat="1" ht="39">
      <c r="A186" s="9">
        <v>182</v>
      </c>
      <c r="B186" s="80" t="s">
        <v>88</v>
      </c>
      <c r="C186" s="35" t="s">
        <v>306</v>
      </c>
      <c r="D186" s="81" t="s">
        <v>585</v>
      </c>
      <c r="E186" s="80" t="s">
        <v>586</v>
      </c>
      <c r="F186" s="81" t="s">
        <v>587</v>
      </c>
      <c r="G186" s="80" t="s">
        <v>588</v>
      </c>
      <c r="H186" s="80" t="s">
        <v>322</v>
      </c>
      <c r="I186" s="82" t="s">
        <v>593</v>
      </c>
      <c r="J186" s="82" t="s">
        <v>407</v>
      </c>
      <c r="K186" s="79" t="s">
        <v>96</v>
      </c>
      <c r="L186" s="79" t="s">
        <v>97</v>
      </c>
      <c r="M186" s="79" t="s">
        <v>98</v>
      </c>
      <c r="N186" s="83">
        <v>61141.59274</v>
      </c>
      <c r="O186" s="83">
        <v>59175.407340000005</v>
      </c>
      <c r="P186" s="83">
        <f t="shared" si="49"/>
        <v>120317.00008</v>
      </c>
      <c r="Q186" s="83">
        <v>145155.49635</v>
      </c>
      <c r="R186" s="83">
        <v>100827.31165999999</v>
      </c>
      <c r="S186" s="83">
        <f t="shared" si="50"/>
        <v>245982.80800999998</v>
      </c>
      <c r="T186" s="83">
        <f t="shared" si="60"/>
        <v>41651.904319999987</v>
      </c>
      <c r="U186" s="83">
        <f t="shared" si="60"/>
        <v>125665.80792999998</v>
      </c>
      <c r="V186" s="31">
        <f>(R186-O186)/O186</f>
        <v>0.70387186488947262</v>
      </c>
      <c r="W186" s="31">
        <f>U186/P186</f>
        <v>1.0444559608903439</v>
      </c>
      <c r="X186" s="94" t="s">
        <v>100</v>
      </c>
      <c r="Y186" s="94" t="s">
        <v>100</v>
      </c>
      <c r="Z186" s="94" t="s">
        <v>100</v>
      </c>
      <c r="AA186" s="85">
        <v>4</v>
      </c>
      <c r="AB186" s="85">
        <v>4</v>
      </c>
      <c r="AC186" s="85">
        <f>AB186+AA186</f>
        <v>8</v>
      </c>
      <c r="AD186" s="85">
        <v>6</v>
      </c>
      <c r="AE186" s="85">
        <v>1</v>
      </c>
      <c r="AF186" s="85">
        <f t="shared" si="51"/>
        <v>7</v>
      </c>
      <c r="AG186" s="85">
        <f t="shared" si="61"/>
        <v>-3</v>
      </c>
      <c r="AH186" s="85">
        <f t="shared" si="61"/>
        <v>-1</v>
      </c>
      <c r="AI186" s="86">
        <f t="shared" si="57"/>
        <v>-0.75</v>
      </c>
      <c r="AJ186" s="86">
        <f t="shared" si="57"/>
        <v>-0.125</v>
      </c>
      <c r="AK186" s="32" t="s">
        <v>100</v>
      </c>
      <c r="AL186" s="32" t="s">
        <v>100</v>
      </c>
      <c r="AM186" s="32" t="s">
        <v>100</v>
      </c>
      <c r="AN186" s="32" t="s">
        <v>100</v>
      </c>
      <c r="AO186" s="32" t="s">
        <v>100</v>
      </c>
      <c r="AP186" s="32" t="s">
        <v>100</v>
      </c>
      <c r="AQ186" s="32" t="s">
        <v>100</v>
      </c>
      <c r="AR186" s="32" t="s">
        <v>100</v>
      </c>
      <c r="AS186" s="91"/>
    </row>
    <row r="187" spans="1:45" ht="76.5">
      <c r="A187" s="9">
        <v>183</v>
      </c>
      <c r="B187" s="7" t="s">
        <v>88</v>
      </c>
      <c r="C187" s="7" t="s">
        <v>594</v>
      </c>
      <c r="D187" s="9" t="s">
        <v>595</v>
      </c>
      <c r="E187" s="138" t="s">
        <v>596</v>
      </c>
      <c r="F187" s="139" t="s">
        <v>100</v>
      </c>
      <c r="G187" s="138" t="s">
        <v>286</v>
      </c>
      <c r="H187" s="138" t="s">
        <v>317</v>
      </c>
      <c r="I187" s="138" t="s">
        <v>317</v>
      </c>
      <c r="J187" s="140" t="s">
        <v>597</v>
      </c>
      <c r="K187" s="9" t="s">
        <v>96</v>
      </c>
      <c r="L187" s="7" t="s">
        <v>97</v>
      </c>
      <c r="M187" s="7" t="s">
        <v>98</v>
      </c>
      <c r="N187" s="141">
        <v>7607.7394199999999</v>
      </c>
      <c r="O187" s="142">
        <v>7913.0621600000004</v>
      </c>
      <c r="P187" s="141">
        <v>15520.801579999999</v>
      </c>
      <c r="Q187" s="143">
        <v>9412.664319999998</v>
      </c>
      <c r="R187" s="141">
        <v>12978.764999999999</v>
      </c>
      <c r="S187" s="141">
        <v>22391.429319999996</v>
      </c>
      <c r="T187" s="144">
        <v>5065.702839999999</v>
      </c>
      <c r="U187" s="144">
        <v>6870.6277399999963</v>
      </c>
      <c r="V187" s="145">
        <v>0.64016972665863636</v>
      </c>
      <c r="W187" s="145">
        <v>0.44267222311851734</v>
      </c>
      <c r="X187" s="9" t="s">
        <v>598</v>
      </c>
      <c r="Y187" s="9" t="s">
        <v>598</v>
      </c>
      <c r="Z187" s="138" t="s">
        <v>599</v>
      </c>
      <c r="AA187" s="146" t="s">
        <v>100</v>
      </c>
      <c r="AB187" s="146" t="s">
        <v>100</v>
      </c>
      <c r="AC187" s="146" t="s">
        <v>100</v>
      </c>
      <c r="AD187" s="146" t="s">
        <v>100</v>
      </c>
      <c r="AE187" s="146" t="s">
        <v>100</v>
      </c>
      <c r="AF187" s="146" t="s">
        <v>100</v>
      </c>
      <c r="AG187" s="147" t="s">
        <v>100</v>
      </c>
      <c r="AH187" s="147" t="s">
        <v>100</v>
      </c>
      <c r="AI187" s="148" t="s">
        <v>100</v>
      </c>
      <c r="AJ187" s="148" t="s">
        <v>100</v>
      </c>
      <c r="AK187" s="9" t="s">
        <v>100</v>
      </c>
      <c r="AL187" s="139" t="s">
        <v>600</v>
      </c>
      <c r="AM187" s="139" t="s">
        <v>100</v>
      </c>
      <c r="AN187" s="79" t="s">
        <v>101</v>
      </c>
      <c r="AO187" s="79" t="s">
        <v>101</v>
      </c>
      <c r="AP187" s="79" t="s">
        <v>101</v>
      </c>
      <c r="AQ187" s="79" t="s">
        <v>108</v>
      </c>
      <c r="AR187" s="124" t="s">
        <v>601</v>
      </c>
    </row>
    <row r="188" spans="1:45" ht="25.5">
      <c r="A188" s="9">
        <v>184</v>
      </c>
      <c r="B188" s="7" t="s">
        <v>88</v>
      </c>
      <c r="C188" s="7" t="s">
        <v>594</v>
      </c>
      <c r="D188" s="9" t="s">
        <v>595</v>
      </c>
      <c r="E188" s="138" t="s">
        <v>596</v>
      </c>
      <c r="F188" s="138" t="s">
        <v>100</v>
      </c>
      <c r="G188" s="138" t="s">
        <v>286</v>
      </c>
      <c r="H188" s="138" t="s">
        <v>602</v>
      </c>
      <c r="I188" s="138" t="s">
        <v>603</v>
      </c>
      <c r="J188" s="140" t="s">
        <v>597</v>
      </c>
      <c r="K188" s="9" t="s">
        <v>122</v>
      </c>
      <c r="L188" s="7" t="s">
        <v>100</v>
      </c>
      <c r="M188" s="7" t="s">
        <v>100</v>
      </c>
      <c r="N188" s="141">
        <v>0</v>
      </c>
      <c r="O188" s="142">
        <v>0</v>
      </c>
      <c r="P188" s="141">
        <v>0</v>
      </c>
      <c r="Q188" s="141">
        <v>89.90419</v>
      </c>
      <c r="R188" s="141">
        <v>190.41002</v>
      </c>
      <c r="S188" s="141">
        <v>280.31421</v>
      </c>
      <c r="T188" s="144">
        <v>190.41002</v>
      </c>
      <c r="U188" s="144">
        <v>280.31421</v>
      </c>
      <c r="V188" s="145">
        <v>1</v>
      </c>
      <c r="W188" s="145">
        <v>1</v>
      </c>
      <c r="X188" s="9" t="s">
        <v>100</v>
      </c>
      <c r="Y188" s="9" t="s">
        <v>100</v>
      </c>
      <c r="Z188" s="138" t="s">
        <v>100</v>
      </c>
      <c r="AA188" s="146" t="s">
        <v>100</v>
      </c>
      <c r="AB188" s="146" t="s">
        <v>100</v>
      </c>
      <c r="AC188" s="146" t="s">
        <v>100</v>
      </c>
      <c r="AD188" s="146" t="s">
        <v>100</v>
      </c>
      <c r="AE188" s="146" t="s">
        <v>100</v>
      </c>
      <c r="AF188" s="146" t="s">
        <v>100</v>
      </c>
      <c r="AG188" s="147" t="s">
        <v>100</v>
      </c>
      <c r="AH188" s="147" t="s">
        <v>100</v>
      </c>
      <c r="AI188" s="148" t="s">
        <v>100</v>
      </c>
      <c r="AJ188" s="148" t="s">
        <v>100</v>
      </c>
      <c r="AK188" s="9" t="s">
        <v>100</v>
      </c>
      <c r="AL188" s="139" t="s">
        <v>100</v>
      </c>
      <c r="AM188" s="139" t="s">
        <v>100</v>
      </c>
      <c r="AN188" s="79" t="s">
        <v>100</v>
      </c>
      <c r="AO188" s="79" t="s">
        <v>100</v>
      </c>
      <c r="AP188" s="79" t="s">
        <v>100</v>
      </c>
      <c r="AQ188" s="32" t="s">
        <v>100</v>
      </c>
      <c r="AR188" s="138" t="s">
        <v>100</v>
      </c>
    </row>
    <row r="189" spans="1:45">
      <c r="A189" s="9">
        <v>185</v>
      </c>
      <c r="B189" s="7" t="s">
        <v>88</v>
      </c>
      <c r="C189" s="7" t="s">
        <v>594</v>
      </c>
      <c r="D189" s="9" t="s">
        <v>595</v>
      </c>
      <c r="E189" s="138" t="s">
        <v>596</v>
      </c>
      <c r="F189" s="138" t="s">
        <v>100</v>
      </c>
      <c r="G189" s="138" t="s">
        <v>286</v>
      </c>
      <c r="H189" s="138" t="s">
        <v>604</v>
      </c>
      <c r="I189" s="138" t="s">
        <v>604</v>
      </c>
      <c r="J189" s="140" t="s">
        <v>597</v>
      </c>
      <c r="K189" s="9" t="s">
        <v>122</v>
      </c>
      <c r="L189" s="7" t="s">
        <v>100</v>
      </c>
      <c r="M189" s="7" t="s">
        <v>100</v>
      </c>
      <c r="N189" s="141">
        <v>7607.7394199999999</v>
      </c>
      <c r="O189" s="142">
        <v>7913.0621600000004</v>
      </c>
      <c r="P189" s="141">
        <v>15520.801579999999</v>
      </c>
      <c r="Q189" s="141">
        <v>9322.7601299999988</v>
      </c>
      <c r="R189" s="141">
        <v>12788.35498</v>
      </c>
      <c r="S189" s="141">
        <v>22111.115109999999</v>
      </c>
      <c r="T189" s="144">
        <v>4875.2928199999997</v>
      </c>
      <c r="U189" s="144">
        <v>6590.3135299999994</v>
      </c>
      <c r="V189" s="145">
        <v>0.6161069787426009</v>
      </c>
      <c r="W189" s="145">
        <v>0.42461167331023891</v>
      </c>
      <c r="X189" s="9" t="s">
        <v>100</v>
      </c>
      <c r="Y189" s="9" t="s">
        <v>100</v>
      </c>
      <c r="Z189" s="138" t="s">
        <v>100</v>
      </c>
      <c r="AA189" s="146" t="s">
        <v>100</v>
      </c>
      <c r="AB189" s="146" t="s">
        <v>100</v>
      </c>
      <c r="AC189" s="146" t="s">
        <v>100</v>
      </c>
      <c r="AD189" s="146" t="s">
        <v>100</v>
      </c>
      <c r="AE189" s="146" t="s">
        <v>100</v>
      </c>
      <c r="AF189" s="146" t="s">
        <v>100</v>
      </c>
      <c r="AG189" s="147" t="s">
        <v>100</v>
      </c>
      <c r="AH189" s="147" t="s">
        <v>100</v>
      </c>
      <c r="AI189" s="148" t="s">
        <v>100</v>
      </c>
      <c r="AJ189" s="148" t="s">
        <v>100</v>
      </c>
      <c r="AK189" s="9" t="s">
        <v>100</v>
      </c>
      <c r="AL189" s="139" t="s">
        <v>100</v>
      </c>
      <c r="AM189" s="139" t="s">
        <v>100</v>
      </c>
      <c r="AN189" s="79" t="s">
        <v>100</v>
      </c>
      <c r="AO189" s="79" t="s">
        <v>100</v>
      </c>
      <c r="AP189" s="79" t="s">
        <v>100</v>
      </c>
      <c r="AQ189" s="32" t="s">
        <v>100</v>
      </c>
      <c r="AR189" s="138" t="s">
        <v>100</v>
      </c>
    </row>
    <row r="190" spans="1:45" ht="79.900000000000006" customHeight="1">
      <c r="A190" s="9">
        <v>186</v>
      </c>
      <c r="B190" s="7" t="s">
        <v>88</v>
      </c>
      <c r="C190" s="7" t="s">
        <v>594</v>
      </c>
      <c r="D190" s="9" t="s">
        <v>605</v>
      </c>
      <c r="E190" s="138" t="s">
        <v>606</v>
      </c>
      <c r="F190" s="138" t="s">
        <v>607</v>
      </c>
      <c r="G190" s="138" t="s">
        <v>608</v>
      </c>
      <c r="H190" s="138" t="s">
        <v>609</v>
      </c>
      <c r="I190" s="138" t="s">
        <v>609</v>
      </c>
      <c r="J190" s="138" t="s">
        <v>610</v>
      </c>
      <c r="K190" s="9" t="s">
        <v>96</v>
      </c>
      <c r="L190" s="7" t="s">
        <v>97</v>
      </c>
      <c r="M190" s="7" t="s">
        <v>98</v>
      </c>
      <c r="N190" s="141">
        <v>10498.75784</v>
      </c>
      <c r="O190" s="142">
        <v>10964.79535</v>
      </c>
      <c r="P190" s="141">
        <v>21463.553189999999</v>
      </c>
      <c r="Q190" s="141">
        <v>24351.092689999998</v>
      </c>
      <c r="R190" s="141">
        <v>38077.50707</v>
      </c>
      <c r="S190" s="141">
        <v>62428.599759999997</v>
      </c>
      <c r="T190" s="144">
        <v>27112.711719999999</v>
      </c>
      <c r="U190" s="144">
        <v>40965.046569999999</v>
      </c>
      <c r="V190" s="145">
        <v>2.4727056779951666</v>
      </c>
      <c r="W190" s="145">
        <v>1.9085864398764072</v>
      </c>
      <c r="X190" s="9" t="s">
        <v>611</v>
      </c>
      <c r="Y190" s="9" t="s">
        <v>611</v>
      </c>
      <c r="Z190" s="138" t="s">
        <v>599</v>
      </c>
      <c r="AA190" s="146" t="s">
        <v>100</v>
      </c>
      <c r="AB190" s="146" t="s">
        <v>100</v>
      </c>
      <c r="AC190" s="146" t="s">
        <v>100</v>
      </c>
      <c r="AD190" s="146" t="s">
        <v>100</v>
      </c>
      <c r="AE190" s="146" t="s">
        <v>100</v>
      </c>
      <c r="AF190" s="146" t="s">
        <v>100</v>
      </c>
      <c r="AG190" s="147" t="s">
        <v>100</v>
      </c>
      <c r="AH190" s="147" t="s">
        <v>100</v>
      </c>
      <c r="AI190" s="148" t="s">
        <v>100</v>
      </c>
      <c r="AJ190" s="148" t="s">
        <v>100</v>
      </c>
      <c r="AK190" s="9" t="s">
        <v>100</v>
      </c>
      <c r="AL190" s="139" t="s">
        <v>612</v>
      </c>
      <c r="AM190" s="139" t="s">
        <v>100</v>
      </c>
      <c r="AN190" s="79" t="s">
        <v>125</v>
      </c>
      <c r="AO190" s="79" t="s">
        <v>125</v>
      </c>
      <c r="AP190" s="79" t="s">
        <v>125</v>
      </c>
      <c r="AQ190" s="79" t="s">
        <v>126</v>
      </c>
      <c r="AR190" s="138" t="s">
        <v>613</v>
      </c>
    </row>
    <row r="191" spans="1:45" ht="81" customHeight="1">
      <c r="A191" s="9">
        <v>187</v>
      </c>
      <c r="B191" s="7" t="s">
        <v>88</v>
      </c>
      <c r="C191" s="7" t="s">
        <v>594</v>
      </c>
      <c r="D191" s="9" t="s">
        <v>605</v>
      </c>
      <c r="E191" s="138" t="s">
        <v>614</v>
      </c>
      <c r="F191" s="138" t="s">
        <v>615</v>
      </c>
      <c r="G191" s="138" t="s">
        <v>616</v>
      </c>
      <c r="H191" s="138" t="s">
        <v>317</v>
      </c>
      <c r="I191" s="138" t="s">
        <v>317</v>
      </c>
      <c r="J191" s="138" t="s">
        <v>610</v>
      </c>
      <c r="K191" s="9" t="s">
        <v>96</v>
      </c>
      <c r="L191" s="7" t="s">
        <v>97</v>
      </c>
      <c r="M191" s="7" t="s">
        <v>98</v>
      </c>
      <c r="N191" s="141">
        <v>8523.8734299999996</v>
      </c>
      <c r="O191" s="142">
        <v>8902.2462599999999</v>
      </c>
      <c r="P191" s="141">
        <v>17426.11969</v>
      </c>
      <c r="Q191" s="141">
        <v>1383.8001099999999</v>
      </c>
      <c r="R191" s="141">
        <v>10254.089800000002</v>
      </c>
      <c r="S191" s="141">
        <v>11637.889910000002</v>
      </c>
      <c r="T191" s="144">
        <v>1351.8435400000017</v>
      </c>
      <c r="U191" s="144">
        <v>-5788.2297799999978</v>
      </c>
      <c r="V191" s="145">
        <v>0.15185420628882959</v>
      </c>
      <c r="W191" s="145">
        <v>-0.33215827062874936</v>
      </c>
      <c r="X191" s="9" t="s">
        <v>598</v>
      </c>
      <c r="Y191" s="9" t="s">
        <v>598</v>
      </c>
      <c r="Z191" s="138" t="s">
        <v>617</v>
      </c>
      <c r="AA191" s="146">
        <v>240</v>
      </c>
      <c r="AB191" s="146">
        <v>240</v>
      </c>
      <c r="AC191" s="146">
        <v>480</v>
      </c>
      <c r="AD191" s="146">
        <v>34</v>
      </c>
      <c r="AE191" s="146">
        <v>320</v>
      </c>
      <c r="AF191" s="146">
        <v>354</v>
      </c>
      <c r="AG191" s="147">
        <v>80</v>
      </c>
      <c r="AH191" s="147">
        <v>-126</v>
      </c>
      <c r="AI191" s="148">
        <v>0.33333333333333331</v>
      </c>
      <c r="AJ191" s="148">
        <v>-0.26250000000000001</v>
      </c>
      <c r="AK191" s="9" t="s">
        <v>611</v>
      </c>
      <c r="AL191" s="139" t="s">
        <v>600</v>
      </c>
      <c r="AM191" s="139" t="s">
        <v>618</v>
      </c>
      <c r="AN191" s="79" t="s">
        <v>101</v>
      </c>
      <c r="AO191" s="79" t="s">
        <v>101</v>
      </c>
      <c r="AP191" s="79" t="s">
        <v>101</v>
      </c>
      <c r="AQ191" s="32" t="s">
        <v>108</v>
      </c>
      <c r="AR191" s="138" t="s">
        <v>619</v>
      </c>
    </row>
    <row r="192" spans="1:45" ht="38.25">
      <c r="A192" s="9">
        <v>188</v>
      </c>
      <c r="B192" s="7" t="s">
        <v>88</v>
      </c>
      <c r="C192" s="7" t="s">
        <v>594</v>
      </c>
      <c r="D192" s="9" t="s">
        <v>605</v>
      </c>
      <c r="E192" s="138" t="s">
        <v>614</v>
      </c>
      <c r="F192" s="138" t="s">
        <v>615</v>
      </c>
      <c r="G192" s="138" t="s">
        <v>616</v>
      </c>
      <c r="H192" s="138" t="s">
        <v>620</v>
      </c>
      <c r="I192" s="138" t="s">
        <v>621</v>
      </c>
      <c r="J192" s="138" t="s">
        <v>610</v>
      </c>
      <c r="K192" s="9" t="s">
        <v>96</v>
      </c>
      <c r="L192" s="7" t="s">
        <v>100</v>
      </c>
      <c r="M192" s="7" t="s">
        <v>100</v>
      </c>
      <c r="N192" s="141">
        <v>8523.8734299999996</v>
      </c>
      <c r="O192" s="142">
        <v>8902.2462599999999</v>
      </c>
      <c r="P192" s="141">
        <v>17426.11969</v>
      </c>
      <c r="Q192" s="141">
        <v>1383.8001099999999</v>
      </c>
      <c r="R192" s="141">
        <v>10254.089800000002</v>
      </c>
      <c r="S192" s="141">
        <v>11637.889910000002</v>
      </c>
      <c r="T192" s="144">
        <v>1351.8435400000017</v>
      </c>
      <c r="U192" s="144">
        <v>-5788.2297799999978</v>
      </c>
      <c r="V192" s="145">
        <v>0.15185420628882959</v>
      </c>
      <c r="W192" s="145">
        <v>-0.33215827062874936</v>
      </c>
      <c r="X192" s="9" t="s">
        <v>100</v>
      </c>
      <c r="Y192" s="9" t="s">
        <v>100</v>
      </c>
      <c r="Z192" s="138" t="s">
        <v>617</v>
      </c>
      <c r="AA192" s="146">
        <v>240</v>
      </c>
      <c r="AB192" s="146">
        <v>240</v>
      </c>
      <c r="AC192" s="146">
        <v>480</v>
      </c>
      <c r="AD192" s="146">
        <v>34</v>
      </c>
      <c r="AE192" s="146">
        <v>320</v>
      </c>
      <c r="AF192" s="146">
        <v>354</v>
      </c>
      <c r="AG192" s="147">
        <v>80</v>
      </c>
      <c r="AH192" s="147">
        <v>-126</v>
      </c>
      <c r="AI192" s="148">
        <v>0.33333333333333331</v>
      </c>
      <c r="AJ192" s="148">
        <v>-0.26250000000000001</v>
      </c>
      <c r="AK192" s="9" t="s">
        <v>100</v>
      </c>
      <c r="AL192" s="139" t="s">
        <v>100</v>
      </c>
      <c r="AM192" s="139" t="s">
        <v>100</v>
      </c>
      <c r="AN192" s="79" t="s">
        <v>100</v>
      </c>
      <c r="AO192" s="79" t="s">
        <v>100</v>
      </c>
      <c r="AP192" s="79" t="s">
        <v>100</v>
      </c>
      <c r="AQ192" s="32" t="s">
        <v>100</v>
      </c>
      <c r="AR192" s="138" t="s">
        <v>100</v>
      </c>
    </row>
    <row r="193" spans="1:44" ht="76.5">
      <c r="A193" s="9">
        <v>189</v>
      </c>
      <c r="B193" s="7" t="s">
        <v>88</v>
      </c>
      <c r="C193" s="7" t="s">
        <v>594</v>
      </c>
      <c r="D193" s="9" t="s">
        <v>605</v>
      </c>
      <c r="E193" s="138" t="s">
        <v>614</v>
      </c>
      <c r="F193" s="138" t="s">
        <v>622</v>
      </c>
      <c r="G193" s="138" t="s">
        <v>623</v>
      </c>
      <c r="H193" s="138" t="s">
        <v>609</v>
      </c>
      <c r="I193" s="138" t="s">
        <v>609</v>
      </c>
      <c r="J193" s="138" t="s">
        <v>610</v>
      </c>
      <c r="K193" s="9" t="s">
        <v>96</v>
      </c>
      <c r="L193" s="7" t="s">
        <v>97</v>
      </c>
      <c r="M193" s="7" t="s">
        <v>98</v>
      </c>
      <c r="N193" s="141">
        <v>4674.2293499999996</v>
      </c>
      <c r="O193" s="142">
        <v>4881.7173400000001</v>
      </c>
      <c r="P193" s="141">
        <v>9555.9466900000007</v>
      </c>
      <c r="Q193" s="141">
        <v>377.45445000000001</v>
      </c>
      <c r="R193" s="141">
        <v>881.79484000000002</v>
      </c>
      <c r="S193" s="141">
        <v>1259.24929</v>
      </c>
      <c r="T193" s="144">
        <v>-3999.9225000000001</v>
      </c>
      <c r="U193" s="144">
        <v>-8296.6974000000009</v>
      </c>
      <c r="V193" s="145">
        <v>-0.8193679030175065</v>
      </c>
      <c r="W193" s="145">
        <v>-0.86822349152305711</v>
      </c>
      <c r="X193" s="9" t="s">
        <v>598</v>
      </c>
      <c r="Y193" s="9" t="s">
        <v>598</v>
      </c>
      <c r="Z193" s="138" t="s">
        <v>599</v>
      </c>
      <c r="AA193" s="146" t="s">
        <v>100</v>
      </c>
      <c r="AB193" s="146" t="s">
        <v>100</v>
      </c>
      <c r="AC193" s="146" t="s">
        <v>100</v>
      </c>
      <c r="AD193" s="146" t="s">
        <v>100</v>
      </c>
      <c r="AE193" s="149" t="s">
        <v>100</v>
      </c>
      <c r="AF193" s="146" t="s">
        <v>100</v>
      </c>
      <c r="AG193" s="147" t="s">
        <v>100</v>
      </c>
      <c r="AH193" s="147" t="s">
        <v>100</v>
      </c>
      <c r="AI193" s="148" t="s">
        <v>100</v>
      </c>
      <c r="AJ193" s="148" t="s">
        <v>100</v>
      </c>
      <c r="AK193" s="9" t="s">
        <v>100</v>
      </c>
      <c r="AL193" s="139" t="s">
        <v>600</v>
      </c>
      <c r="AM193" s="139" t="s">
        <v>100</v>
      </c>
      <c r="AN193" s="79" t="s">
        <v>101</v>
      </c>
      <c r="AO193" s="79" t="s">
        <v>101</v>
      </c>
      <c r="AP193" s="79" t="s">
        <v>101</v>
      </c>
      <c r="AQ193" s="32" t="s">
        <v>108</v>
      </c>
      <c r="AR193" s="138" t="s">
        <v>624</v>
      </c>
    </row>
    <row r="194" spans="1:44" ht="76.5">
      <c r="A194" s="9">
        <v>190</v>
      </c>
      <c r="B194" s="7" t="s">
        <v>88</v>
      </c>
      <c r="C194" s="7" t="s">
        <v>594</v>
      </c>
      <c r="D194" s="9" t="s">
        <v>605</v>
      </c>
      <c r="E194" s="138" t="s">
        <v>614</v>
      </c>
      <c r="F194" s="138" t="s">
        <v>625</v>
      </c>
      <c r="G194" s="138" t="s">
        <v>626</v>
      </c>
      <c r="H194" s="138" t="s">
        <v>609</v>
      </c>
      <c r="I194" s="138" t="s">
        <v>609</v>
      </c>
      <c r="J194" s="138" t="s">
        <v>610</v>
      </c>
      <c r="K194" s="9" t="s">
        <v>96</v>
      </c>
      <c r="L194" s="7" t="s">
        <v>97</v>
      </c>
      <c r="M194" s="7" t="s">
        <v>98</v>
      </c>
      <c r="N194" s="141">
        <v>25025.828699999998</v>
      </c>
      <c r="O194" s="142">
        <v>26136.719639999999</v>
      </c>
      <c r="P194" s="141">
        <v>51162.548339999994</v>
      </c>
      <c r="Q194" s="141">
        <v>12634.52526</v>
      </c>
      <c r="R194" s="141">
        <v>23951.632129999998</v>
      </c>
      <c r="S194" s="141">
        <v>36586.15739</v>
      </c>
      <c r="T194" s="144">
        <v>-2185.0875100000012</v>
      </c>
      <c r="U194" s="144">
        <v>-14576.390949999994</v>
      </c>
      <c r="V194" s="145">
        <v>-8.3602209462273633E-2</v>
      </c>
      <c r="W194" s="145">
        <v>-0.2849035363354615</v>
      </c>
      <c r="X194" s="9" t="s">
        <v>598</v>
      </c>
      <c r="Y194" s="9" t="s">
        <v>598</v>
      </c>
      <c r="Z194" s="138" t="s">
        <v>599</v>
      </c>
      <c r="AA194" s="146" t="s">
        <v>100</v>
      </c>
      <c r="AB194" s="146" t="s">
        <v>100</v>
      </c>
      <c r="AC194" s="146" t="s">
        <v>100</v>
      </c>
      <c r="AD194" s="146" t="s">
        <v>100</v>
      </c>
      <c r="AE194" s="146" t="s">
        <v>100</v>
      </c>
      <c r="AF194" s="146" t="s">
        <v>100</v>
      </c>
      <c r="AG194" s="147" t="s">
        <v>100</v>
      </c>
      <c r="AH194" s="147" t="s">
        <v>100</v>
      </c>
      <c r="AI194" s="148" t="s">
        <v>100</v>
      </c>
      <c r="AJ194" s="148" t="s">
        <v>100</v>
      </c>
      <c r="AK194" s="9" t="s">
        <v>100</v>
      </c>
      <c r="AL194" s="139" t="s">
        <v>600</v>
      </c>
      <c r="AM194" s="139" t="s">
        <v>100</v>
      </c>
      <c r="AN194" s="79" t="s">
        <v>101</v>
      </c>
      <c r="AO194" s="79" t="s">
        <v>101</v>
      </c>
      <c r="AP194" s="79" t="s">
        <v>101</v>
      </c>
      <c r="AQ194" s="32" t="s">
        <v>108</v>
      </c>
      <c r="AR194" s="138" t="s">
        <v>624</v>
      </c>
    </row>
    <row r="195" spans="1:44" ht="51">
      <c r="A195" s="9">
        <v>191</v>
      </c>
      <c r="B195" s="7" t="s">
        <v>88</v>
      </c>
      <c r="C195" s="7" t="s">
        <v>594</v>
      </c>
      <c r="D195" s="9" t="s">
        <v>605</v>
      </c>
      <c r="E195" s="138" t="s">
        <v>614</v>
      </c>
      <c r="F195" s="138" t="s">
        <v>627</v>
      </c>
      <c r="G195" s="138" t="s">
        <v>628</v>
      </c>
      <c r="H195" s="138" t="s">
        <v>609</v>
      </c>
      <c r="I195" s="138" t="s">
        <v>609</v>
      </c>
      <c r="J195" s="138" t="s">
        <v>610</v>
      </c>
      <c r="K195" s="9" t="s">
        <v>96</v>
      </c>
      <c r="L195" s="7" t="s">
        <v>97</v>
      </c>
      <c r="M195" s="7" t="s">
        <v>98</v>
      </c>
      <c r="N195" s="141">
        <v>2869.66536</v>
      </c>
      <c r="O195" s="142">
        <v>2997.0491699999998</v>
      </c>
      <c r="P195" s="141">
        <v>5866.7145299999993</v>
      </c>
      <c r="Q195" s="141">
        <v>4022.7289500000002</v>
      </c>
      <c r="R195" s="141">
        <v>4451.4665700000005</v>
      </c>
      <c r="S195" s="141">
        <v>8474.1955200000011</v>
      </c>
      <c r="T195" s="144">
        <v>1454.4174000000007</v>
      </c>
      <c r="U195" s="144">
        <v>2607.4809900000018</v>
      </c>
      <c r="V195" s="145">
        <v>0.48528312933884926</v>
      </c>
      <c r="W195" s="145">
        <v>0.44445336084897286</v>
      </c>
      <c r="X195" s="9" t="s">
        <v>598</v>
      </c>
      <c r="Y195" s="9" t="s">
        <v>598</v>
      </c>
      <c r="Z195" s="138" t="s">
        <v>599</v>
      </c>
      <c r="AA195" s="146" t="s">
        <v>100</v>
      </c>
      <c r="AB195" s="146" t="s">
        <v>100</v>
      </c>
      <c r="AC195" s="146" t="s">
        <v>100</v>
      </c>
      <c r="AD195" s="146" t="s">
        <v>100</v>
      </c>
      <c r="AE195" s="146" t="s">
        <v>100</v>
      </c>
      <c r="AF195" s="146" t="s">
        <v>100</v>
      </c>
      <c r="AG195" s="147" t="s">
        <v>100</v>
      </c>
      <c r="AH195" s="147" t="s">
        <v>100</v>
      </c>
      <c r="AI195" s="148" t="s">
        <v>100</v>
      </c>
      <c r="AJ195" s="148" t="s">
        <v>100</v>
      </c>
      <c r="AK195" s="9" t="s">
        <v>100</v>
      </c>
      <c r="AL195" s="139" t="s">
        <v>600</v>
      </c>
      <c r="AM195" s="139" t="s">
        <v>100</v>
      </c>
      <c r="AN195" s="79" t="s">
        <v>101</v>
      </c>
      <c r="AO195" s="79" t="s">
        <v>101</v>
      </c>
      <c r="AP195" s="79" t="s">
        <v>101</v>
      </c>
      <c r="AQ195" s="32" t="s">
        <v>108</v>
      </c>
      <c r="AR195" s="138" t="s">
        <v>629</v>
      </c>
    </row>
    <row r="196" spans="1:44" ht="293.25">
      <c r="A196" s="9">
        <v>192</v>
      </c>
      <c r="B196" s="7" t="s">
        <v>88</v>
      </c>
      <c r="C196" s="7" t="s">
        <v>594</v>
      </c>
      <c r="D196" s="9" t="s">
        <v>605</v>
      </c>
      <c r="E196" s="138" t="s">
        <v>614</v>
      </c>
      <c r="F196" s="138" t="s">
        <v>630</v>
      </c>
      <c r="G196" s="138" t="s">
        <v>631</v>
      </c>
      <c r="H196" s="138" t="s">
        <v>609</v>
      </c>
      <c r="I196" s="138" t="s">
        <v>609</v>
      </c>
      <c r="J196" s="138" t="s">
        <v>610</v>
      </c>
      <c r="K196" s="9" t="s">
        <v>96</v>
      </c>
      <c r="L196" s="7" t="s">
        <v>97</v>
      </c>
      <c r="M196" s="7" t="s">
        <v>98</v>
      </c>
      <c r="N196" s="141">
        <v>74966.28946</v>
      </c>
      <c r="O196" s="142">
        <v>78294.026290000009</v>
      </c>
      <c r="P196" s="141">
        <v>153260.31575000001</v>
      </c>
      <c r="Q196" s="141">
        <v>102998.71468</v>
      </c>
      <c r="R196" s="141">
        <v>137056.02106</v>
      </c>
      <c r="S196" s="141">
        <v>240054.73574</v>
      </c>
      <c r="T196" s="144">
        <v>58761.99476999999</v>
      </c>
      <c r="U196" s="144">
        <v>86794.419989999995</v>
      </c>
      <c r="V196" s="145">
        <v>0.75052973457191174</v>
      </c>
      <c r="W196" s="145">
        <v>0.56632024777751377</v>
      </c>
      <c r="X196" s="9" t="s">
        <v>611</v>
      </c>
      <c r="Y196" s="9" t="s">
        <v>611</v>
      </c>
      <c r="Z196" s="138" t="s">
        <v>599</v>
      </c>
      <c r="AA196" s="146" t="s">
        <v>100</v>
      </c>
      <c r="AB196" s="146" t="s">
        <v>100</v>
      </c>
      <c r="AC196" s="146" t="s">
        <v>100</v>
      </c>
      <c r="AD196" s="146" t="s">
        <v>100</v>
      </c>
      <c r="AE196" s="146" t="s">
        <v>100</v>
      </c>
      <c r="AF196" s="146" t="s">
        <v>100</v>
      </c>
      <c r="AG196" s="147" t="s">
        <v>100</v>
      </c>
      <c r="AH196" s="147" t="s">
        <v>100</v>
      </c>
      <c r="AI196" s="148" t="s">
        <v>100</v>
      </c>
      <c r="AJ196" s="148" t="s">
        <v>100</v>
      </c>
      <c r="AK196" s="9" t="s">
        <v>100</v>
      </c>
      <c r="AL196" s="139" t="s">
        <v>612</v>
      </c>
      <c r="AM196" s="139" t="s">
        <v>100</v>
      </c>
      <c r="AN196" s="79" t="s">
        <v>125</v>
      </c>
      <c r="AO196" s="79" t="s">
        <v>125</v>
      </c>
      <c r="AP196" s="79" t="s">
        <v>125</v>
      </c>
      <c r="AQ196" s="79" t="s">
        <v>126</v>
      </c>
      <c r="AR196" s="138" t="s">
        <v>632</v>
      </c>
    </row>
    <row r="197" spans="1:44" ht="63.75">
      <c r="A197" s="9">
        <v>193</v>
      </c>
      <c r="B197" s="7" t="s">
        <v>88</v>
      </c>
      <c r="C197" s="7" t="s">
        <v>594</v>
      </c>
      <c r="D197" s="9" t="s">
        <v>605</v>
      </c>
      <c r="E197" s="138" t="s">
        <v>614</v>
      </c>
      <c r="F197" s="138" t="s">
        <v>633</v>
      </c>
      <c r="G197" s="138" t="s">
        <v>634</v>
      </c>
      <c r="H197" s="138" t="s">
        <v>609</v>
      </c>
      <c r="I197" s="138" t="s">
        <v>609</v>
      </c>
      <c r="J197" s="138" t="s">
        <v>610</v>
      </c>
      <c r="K197" s="9" t="s">
        <v>96</v>
      </c>
      <c r="L197" s="7" t="s">
        <v>97</v>
      </c>
      <c r="M197" s="7" t="s">
        <v>98</v>
      </c>
      <c r="N197" s="141">
        <v>7014.6541100000004</v>
      </c>
      <c r="O197" s="142">
        <v>7326.0330400000003</v>
      </c>
      <c r="P197" s="141">
        <v>14340.687150000002</v>
      </c>
      <c r="Q197" s="141">
        <v>1975.9135100000001</v>
      </c>
      <c r="R197" s="141">
        <v>2347.52954</v>
      </c>
      <c r="S197" s="141">
        <v>4323.4430499999999</v>
      </c>
      <c r="T197" s="144">
        <v>-4978.5035000000007</v>
      </c>
      <c r="U197" s="144">
        <v>-10017.244100000002</v>
      </c>
      <c r="V197" s="145">
        <v>-0.6795633425098504</v>
      </c>
      <c r="W197" s="145">
        <v>-0.69851911524337251</v>
      </c>
      <c r="X197" s="9" t="s">
        <v>598</v>
      </c>
      <c r="Y197" s="9" t="s">
        <v>598</v>
      </c>
      <c r="Z197" s="138" t="s">
        <v>599</v>
      </c>
      <c r="AA197" s="146" t="s">
        <v>100</v>
      </c>
      <c r="AB197" s="146" t="s">
        <v>100</v>
      </c>
      <c r="AC197" s="146" t="s">
        <v>100</v>
      </c>
      <c r="AD197" s="146" t="s">
        <v>100</v>
      </c>
      <c r="AE197" s="146" t="s">
        <v>100</v>
      </c>
      <c r="AF197" s="146" t="s">
        <v>100</v>
      </c>
      <c r="AG197" s="147" t="s">
        <v>100</v>
      </c>
      <c r="AH197" s="147" t="s">
        <v>100</v>
      </c>
      <c r="AI197" s="148" t="s">
        <v>100</v>
      </c>
      <c r="AJ197" s="148" t="s">
        <v>100</v>
      </c>
      <c r="AK197" s="9" t="s">
        <v>100</v>
      </c>
      <c r="AL197" s="139" t="s">
        <v>600</v>
      </c>
      <c r="AM197" s="139" t="s">
        <v>100</v>
      </c>
      <c r="AN197" s="79" t="s">
        <v>101</v>
      </c>
      <c r="AO197" s="79" t="s">
        <v>101</v>
      </c>
      <c r="AP197" s="79" t="s">
        <v>101</v>
      </c>
      <c r="AQ197" s="32" t="s">
        <v>108</v>
      </c>
      <c r="AR197" s="138" t="s">
        <v>635</v>
      </c>
    </row>
    <row r="198" spans="1:44" ht="114.75">
      <c r="A198" s="9">
        <v>194</v>
      </c>
      <c r="B198" s="7" t="s">
        <v>88</v>
      </c>
      <c r="C198" s="7" t="s">
        <v>594</v>
      </c>
      <c r="D198" s="9" t="s">
        <v>605</v>
      </c>
      <c r="E198" s="138" t="s">
        <v>614</v>
      </c>
      <c r="F198" s="138" t="s">
        <v>636</v>
      </c>
      <c r="G198" s="138" t="s">
        <v>637</v>
      </c>
      <c r="H198" s="138" t="s">
        <v>609</v>
      </c>
      <c r="I198" s="138" t="s">
        <v>609</v>
      </c>
      <c r="J198" s="138" t="s">
        <v>610</v>
      </c>
      <c r="K198" s="9" t="s">
        <v>96</v>
      </c>
      <c r="L198" s="7" t="s">
        <v>97</v>
      </c>
      <c r="M198" s="7" t="s">
        <v>98</v>
      </c>
      <c r="N198" s="141">
        <v>1167.3831299999999</v>
      </c>
      <c r="O198" s="142">
        <v>1219.2030099999999</v>
      </c>
      <c r="P198" s="141">
        <v>2386.5861399999999</v>
      </c>
      <c r="Q198" s="141">
        <v>162.48851000000002</v>
      </c>
      <c r="R198" s="141">
        <v>-4.3112899999999996</v>
      </c>
      <c r="S198" s="141">
        <v>158.17722000000003</v>
      </c>
      <c r="T198" s="144">
        <v>-1223.5143</v>
      </c>
      <c r="U198" s="144">
        <v>-2228.4089199999999</v>
      </c>
      <c r="V198" s="145">
        <v>-1.0035361543275718</v>
      </c>
      <c r="W198" s="145">
        <v>-0.93372239227032461</v>
      </c>
      <c r="X198" s="9" t="s">
        <v>598</v>
      </c>
      <c r="Y198" s="9" t="s">
        <v>598</v>
      </c>
      <c r="Z198" s="138" t="s">
        <v>599</v>
      </c>
      <c r="AA198" s="146" t="s">
        <v>100</v>
      </c>
      <c r="AB198" s="146" t="s">
        <v>100</v>
      </c>
      <c r="AC198" s="146" t="s">
        <v>100</v>
      </c>
      <c r="AD198" s="146" t="s">
        <v>100</v>
      </c>
      <c r="AE198" s="146" t="s">
        <v>100</v>
      </c>
      <c r="AF198" s="146" t="s">
        <v>100</v>
      </c>
      <c r="AG198" s="147" t="s">
        <v>100</v>
      </c>
      <c r="AH198" s="147" t="s">
        <v>100</v>
      </c>
      <c r="AI198" s="148" t="s">
        <v>100</v>
      </c>
      <c r="AJ198" s="148" t="s">
        <v>100</v>
      </c>
      <c r="AK198" s="9" t="s">
        <v>100</v>
      </c>
      <c r="AL198" s="139" t="s">
        <v>600</v>
      </c>
      <c r="AM198" s="139" t="s">
        <v>100</v>
      </c>
      <c r="AN198" s="79" t="s">
        <v>101</v>
      </c>
      <c r="AO198" s="79" t="s">
        <v>101</v>
      </c>
      <c r="AP198" s="79" t="s">
        <v>101</v>
      </c>
      <c r="AQ198" s="32" t="s">
        <v>108</v>
      </c>
      <c r="AR198" s="138" t="s">
        <v>638</v>
      </c>
    </row>
    <row r="199" spans="1:44" ht="102">
      <c r="A199" s="9">
        <v>195</v>
      </c>
      <c r="B199" s="7" t="s">
        <v>88</v>
      </c>
      <c r="C199" s="7" t="s">
        <v>594</v>
      </c>
      <c r="D199" s="9" t="s">
        <v>605</v>
      </c>
      <c r="E199" s="138" t="s">
        <v>614</v>
      </c>
      <c r="F199" s="138" t="s">
        <v>639</v>
      </c>
      <c r="G199" s="138" t="s">
        <v>640</v>
      </c>
      <c r="H199" s="138" t="s">
        <v>609</v>
      </c>
      <c r="I199" s="138" t="s">
        <v>609</v>
      </c>
      <c r="J199" s="138" t="s">
        <v>610</v>
      </c>
      <c r="K199" s="9" t="s">
        <v>96</v>
      </c>
      <c r="L199" s="7" t="s">
        <v>97</v>
      </c>
      <c r="M199" s="7" t="s">
        <v>98</v>
      </c>
      <c r="N199" s="141">
        <v>1401.33851</v>
      </c>
      <c r="O199" s="142">
        <v>1463.5436200000001</v>
      </c>
      <c r="P199" s="141">
        <v>2864.88213</v>
      </c>
      <c r="Q199" s="141">
        <v>109.17452</v>
      </c>
      <c r="R199" s="141">
        <v>0.42910000000000004</v>
      </c>
      <c r="S199" s="141">
        <v>109.60362000000001</v>
      </c>
      <c r="T199" s="144">
        <v>-1463.1145200000001</v>
      </c>
      <c r="U199" s="144">
        <v>-2755.2785100000001</v>
      </c>
      <c r="V199" s="145">
        <v>-0.99970680750875052</v>
      </c>
      <c r="W199" s="145">
        <v>-0.96174236320151851</v>
      </c>
      <c r="X199" s="9" t="s">
        <v>598</v>
      </c>
      <c r="Y199" s="9" t="s">
        <v>598</v>
      </c>
      <c r="Z199" s="138" t="s">
        <v>599</v>
      </c>
      <c r="AA199" s="146" t="s">
        <v>100</v>
      </c>
      <c r="AB199" s="146" t="s">
        <v>100</v>
      </c>
      <c r="AC199" s="146" t="s">
        <v>100</v>
      </c>
      <c r="AD199" s="146" t="s">
        <v>100</v>
      </c>
      <c r="AE199" s="146" t="s">
        <v>100</v>
      </c>
      <c r="AF199" s="146" t="s">
        <v>100</v>
      </c>
      <c r="AG199" s="147" t="s">
        <v>100</v>
      </c>
      <c r="AH199" s="147" t="s">
        <v>100</v>
      </c>
      <c r="AI199" s="148" t="s">
        <v>100</v>
      </c>
      <c r="AJ199" s="148" t="s">
        <v>100</v>
      </c>
      <c r="AK199" s="9" t="s">
        <v>100</v>
      </c>
      <c r="AL199" s="139" t="s">
        <v>600</v>
      </c>
      <c r="AM199" s="139" t="s">
        <v>100</v>
      </c>
      <c r="AN199" s="79" t="s">
        <v>101</v>
      </c>
      <c r="AO199" s="79" t="s">
        <v>101</v>
      </c>
      <c r="AP199" s="79" t="s">
        <v>101</v>
      </c>
      <c r="AQ199" s="32" t="s">
        <v>108</v>
      </c>
      <c r="AR199" s="138" t="s">
        <v>641</v>
      </c>
    </row>
    <row r="200" spans="1:44" ht="84.4" customHeight="1">
      <c r="A200" s="9">
        <v>196</v>
      </c>
      <c r="B200" s="7" t="s">
        <v>88</v>
      </c>
      <c r="C200" s="7" t="s">
        <v>594</v>
      </c>
      <c r="D200" s="9" t="s">
        <v>605</v>
      </c>
      <c r="E200" s="138" t="s">
        <v>614</v>
      </c>
      <c r="F200" s="138" t="s">
        <v>642</v>
      </c>
      <c r="G200" s="138" t="s">
        <v>286</v>
      </c>
      <c r="H200" s="138" t="s">
        <v>609</v>
      </c>
      <c r="I200" s="138" t="s">
        <v>609</v>
      </c>
      <c r="J200" s="138" t="s">
        <v>610</v>
      </c>
      <c r="K200" s="9" t="s">
        <v>96</v>
      </c>
      <c r="L200" s="7" t="s">
        <v>97</v>
      </c>
      <c r="M200" s="7" t="s">
        <v>98</v>
      </c>
      <c r="N200" s="141">
        <v>7438.26062</v>
      </c>
      <c r="O200" s="142">
        <v>7768.4433499999996</v>
      </c>
      <c r="P200" s="141">
        <v>15206.703969999999</v>
      </c>
      <c r="Q200" s="141">
        <v>7246.1294600000001</v>
      </c>
      <c r="R200" s="141">
        <v>706.10016000000007</v>
      </c>
      <c r="S200" s="141">
        <v>7952.2296200000001</v>
      </c>
      <c r="T200" s="144">
        <v>-7062.3431899999996</v>
      </c>
      <c r="U200" s="144">
        <v>-7254.4743499999986</v>
      </c>
      <c r="V200" s="145">
        <v>-0.90910660885491301</v>
      </c>
      <c r="W200" s="145">
        <v>-0.47705764275491447</v>
      </c>
      <c r="X200" s="9" t="s">
        <v>598</v>
      </c>
      <c r="Y200" s="9" t="s">
        <v>598</v>
      </c>
      <c r="Z200" s="138" t="s">
        <v>599</v>
      </c>
      <c r="AA200" s="146" t="s">
        <v>100</v>
      </c>
      <c r="AB200" s="146" t="s">
        <v>100</v>
      </c>
      <c r="AC200" s="146" t="s">
        <v>100</v>
      </c>
      <c r="AD200" s="146" t="s">
        <v>100</v>
      </c>
      <c r="AE200" s="146" t="s">
        <v>100</v>
      </c>
      <c r="AF200" s="146" t="s">
        <v>100</v>
      </c>
      <c r="AG200" s="147" t="s">
        <v>100</v>
      </c>
      <c r="AH200" s="147" t="s">
        <v>100</v>
      </c>
      <c r="AI200" s="148" t="s">
        <v>100</v>
      </c>
      <c r="AJ200" s="148" t="s">
        <v>100</v>
      </c>
      <c r="AK200" s="9" t="s">
        <v>100</v>
      </c>
      <c r="AL200" s="139" t="s">
        <v>600</v>
      </c>
      <c r="AM200" s="139" t="s">
        <v>100</v>
      </c>
      <c r="AN200" s="79" t="s">
        <v>101</v>
      </c>
      <c r="AO200" s="79" t="s">
        <v>101</v>
      </c>
      <c r="AP200" s="79" t="s">
        <v>101</v>
      </c>
      <c r="AQ200" s="32" t="s">
        <v>108</v>
      </c>
      <c r="AR200" s="138" t="s">
        <v>643</v>
      </c>
    </row>
    <row r="201" spans="1:44" ht="70.7" customHeight="1">
      <c r="A201" s="9">
        <v>197</v>
      </c>
      <c r="B201" s="7" t="s">
        <v>88</v>
      </c>
      <c r="C201" s="7" t="s">
        <v>594</v>
      </c>
      <c r="D201" s="9" t="s">
        <v>644</v>
      </c>
      <c r="E201" s="138" t="s">
        <v>645</v>
      </c>
      <c r="F201" s="138" t="s">
        <v>646</v>
      </c>
      <c r="G201" s="138" t="s">
        <v>647</v>
      </c>
      <c r="H201" s="138" t="s">
        <v>609</v>
      </c>
      <c r="I201" s="138" t="s">
        <v>609</v>
      </c>
      <c r="J201" s="138" t="s">
        <v>648</v>
      </c>
      <c r="K201" s="9" t="s">
        <v>96</v>
      </c>
      <c r="L201" s="7" t="s">
        <v>97</v>
      </c>
      <c r="M201" s="7" t="s">
        <v>98</v>
      </c>
      <c r="N201" s="141">
        <v>0</v>
      </c>
      <c r="O201" s="142">
        <v>0</v>
      </c>
      <c r="P201" s="141">
        <v>0</v>
      </c>
      <c r="Q201" s="141">
        <v>-1366.6593300000002</v>
      </c>
      <c r="R201" s="141">
        <v>-173.21601999999999</v>
      </c>
      <c r="S201" s="141">
        <v>-1539.8753500000003</v>
      </c>
      <c r="T201" s="144">
        <v>-173.21601999999999</v>
      </c>
      <c r="U201" s="144">
        <v>-1539.8753500000003</v>
      </c>
      <c r="V201" s="145">
        <v>-1</v>
      </c>
      <c r="W201" s="145">
        <v>-1</v>
      </c>
      <c r="X201" s="9" t="s">
        <v>598</v>
      </c>
      <c r="Y201" s="9" t="s">
        <v>598</v>
      </c>
      <c r="Z201" s="138" t="s">
        <v>599</v>
      </c>
      <c r="AA201" s="146" t="s">
        <v>100</v>
      </c>
      <c r="AB201" s="146" t="s">
        <v>100</v>
      </c>
      <c r="AC201" s="146" t="s">
        <v>100</v>
      </c>
      <c r="AD201" s="146" t="s">
        <v>100</v>
      </c>
      <c r="AE201" s="146" t="s">
        <v>100</v>
      </c>
      <c r="AF201" s="146" t="s">
        <v>100</v>
      </c>
      <c r="AG201" s="147" t="s">
        <v>100</v>
      </c>
      <c r="AH201" s="147" t="s">
        <v>100</v>
      </c>
      <c r="AI201" s="148" t="s">
        <v>100</v>
      </c>
      <c r="AJ201" s="148" t="s">
        <v>100</v>
      </c>
      <c r="AK201" s="9" t="s">
        <v>100</v>
      </c>
      <c r="AL201" s="139" t="s">
        <v>600</v>
      </c>
      <c r="AM201" s="139" t="s">
        <v>100</v>
      </c>
      <c r="AN201" s="79" t="s">
        <v>101</v>
      </c>
      <c r="AO201" s="79" t="s">
        <v>101</v>
      </c>
      <c r="AP201" s="79" t="s">
        <v>114</v>
      </c>
      <c r="AQ201" s="79" t="s">
        <v>108</v>
      </c>
      <c r="AR201" s="138" t="s">
        <v>649</v>
      </c>
    </row>
    <row r="202" spans="1:44" ht="144.75" customHeight="1">
      <c r="A202" s="9">
        <v>198</v>
      </c>
      <c r="B202" s="7" t="s">
        <v>88</v>
      </c>
      <c r="C202" s="7" t="s">
        <v>594</v>
      </c>
      <c r="D202" s="9" t="s">
        <v>644</v>
      </c>
      <c r="E202" s="138" t="s">
        <v>645</v>
      </c>
      <c r="F202" s="138" t="s">
        <v>650</v>
      </c>
      <c r="G202" s="138" t="s">
        <v>651</v>
      </c>
      <c r="H202" s="138" t="s">
        <v>317</v>
      </c>
      <c r="I202" s="138" t="s">
        <v>317</v>
      </c>
      <c r="J202" s="138" t="s">
        <v>648</v>
      </c>
      <c r="K202" s="9" t="s">
        <v>96</v>
      </c>
      <c r="L202" s="7" t="s">
        <v>97</v>
      </c>
      <c r="M202" s="7" t="s">
        <v>98</v>
      </c>
      <c r="N202" s="141">
        <v>3150.4220499999997</v>
      </c>
      <c r="O202" s="142">
        <v>3290.2685799999999</v>
      </c>
      <c r="P202" s="141">
        <v>6440.6906299999991</v>
      </c>
      <c r="Q202" s="141">
        <v>15717.38083</v>
      </c>
      <c r="R202" s="141">
        <v>11218.70952</v>
      </c>
      <c r="S202" s="141">
        <v>26936.090349999999</v>
      </c>
      <c r="T202" s="144">
        <v>7928.4409400000004</v>
      </c>
      <c r="U202" s="144">
        <v>20495.399720000001</v>
      </c>
      <c r="V202" s="145">
        <v>2.4096637545619455</v>
      </c>
      <c r="W202" s="145">
        <v>3.1821742259339048</v>
      </c>
      <c r="X202" s="9" t="s">
        <v>598</v>
      </c>
      <c r="Y202" s="9" t="s">
        <v>598</v>
      </c>
      <c r="Z202" s="35" t="s">
        <v>652</v>
      </c>
      <c r="AA202" s="150">
        <v>269.69</v>
      </c>
      <c r="AB202" s="150">
        <v>269.69143131743692</v>
      </c>
      <c r="AC202" s="150">
        <v>539.38143131743686</v>
      </c>
      <c r="AD202" s="150">
        <v>581</v>
      </c>
      <c r="AE202" s="150">
        <v>469</v>
      </c>
      <c r="AF202" s="150">
        <v>1050</v>
      </c>
      <c r="AG202" s="151">
        <v>199.30856868256308</v>
      </c>
      <c r="AH202" s="151">
        <v>510.61856868256314</v>
      </c>
      <c r="AI202" s="152">
        <v>0.73902447589433951</v>
      </c>
      <c r="AJ202" s="152">
        <v>0.94667435516899323</v>
      </c>
      <c r="AK202" s="9" t="s">
        <v>611</v>
      </c>
      <c r="AL202" s="139" t="s">
        <v>600</v>
      </c>
      <c r="AM202" s="139" t="s">
        <v>653</v>
      </c>
      <c r="AN202" s="79" t="s">
        <v>125</v>
      </c>
      <c r="AO202" s="79" t="s">
        <v>101</v>
      </c>
      <c r="AP202" s="79" t="s">
        <v>101</v>
      </c>
      <c r="AQ202" s="79" t="s">
        <v>108</v>
      </c>
      <c r="AR202" s="138" t="s">
        <v>654</v>
      </c>
    </row>
    <row r="203" spans="1:44" ht="38.25">
      <c r="A203" s="9">
        <v>199</v>
      </c>
      <c r="B203" s="7" t="s">
        <v>88</v>
      </c>
      <c r="C203" s="7" t="s">
        <v>594</v>
      </c>
      <c r="D203" s="9" t="s">
        <v>644</v>
      </c>
      <c r="E203" s="138" t="s">
        <v>645</v>
      </c>
      <c r="F203" s="138" t="s">
        <v>650</v>
      </c>
      <c r="G203" s="138" t="s">
        <v>651</v>
      </c>
      <c r="H203" s="138" t="s">
        <v>602</v>
      </c>
      <c r="I203" s="138" t="s">
        <v>655</v>
      </c>
      <c r="J203" s="138" t="s">
        <v>648</v>
      </c>
      <c r="K203" s="9" t="s">
        <v>96</v>
      </c>
      <c r="L203" s="7" t="s">
        <v>100</v>
      </c>
      <c r="M203" s="7" t="s">
        <v>100</v>
      </c>
      <c r="N203" s="141">
        <v>3150.4220499999997</v>
      </c>
      <c r="O203" s="142">
        <v>3290.2685799999999</v>
      </c>
      <c r="P203" s="141">
        <v>6440.6906299999991</v>
      </c>
      <c r="Q203" s="141">
        <v>15717.38083</v>
      </c>
      <c r="R203" s="141">
        <v>11218.70952</v>
      </c>
      <c r="S203" s="141">
        <v>26936.090349999999</v>
      </c>
      <c r="T203" s="144">
        <v>7928.4409400000004</v>
      </c>
      <c r="U203" s="144">
        <v>20495.399720000001</v>
      </c>
      <c r="V203" s="145">
        <v>2.4096637545619455</v>
      </c>
      <c r="W203" s="145">
        <v>3.1821742259339048</v>
      </c>
      <c r="X203" s="9" t="s">
        <v>100</v>
      </c>
      <c r="Y203" s="9" t="s">
        <v>100</v>
      </c>
      <c r="Z203" s="35" t="s">
        <v>652</v>
      </c>
      <c r="AA203" s="150">
        <v>269.69</v>
      </c>
      <c r="AB203" s="150">
        <v>269.69143131743692</v>
      </c>
      <c r="AC203" s="150">
        <v>539.38143131743686</v>
      </c>
      <c r="AD203" s="150">
        <v>581</v>
      </c>
      <c r="AE203" s="150">
        <v>469</v>
      </c>
      <c r="AF203" s="150">
        <v>1050</v>
      </c>
      <c r="AG203" s="151">
        <v>199.30856868256308</v>
      </c>
      <c r="AH203" s="151">
        <v>510.61856868256314</v>
      </c>
      <c r="AI203" s="152">
        <v>0.73902447589433951</v>
      </c>
      <c r="AJ203" s="152">
        <v>0.94667435516899323</v>
      </c>
      <c r="AK203" s="9" t="s">
        <v>100</v>
      </c>
      <c r="AL203" s="139" t="s">
        <v>100</v>
      </c>
      <c r="AM203" s="139" t="s">
        <v>100</v>
      </c>
      <c r="AN203" s="79" t="s">
        <v>100</v>
      </c>
      <c r="AO203" s="79" t="s">
        <v>100</v>
      </c>
      <c r="AP203" s="79" t="s">
        <v>100</v>
      </c>
      <c r="AQ203" s="32" t="s">
        <v>100</v>
      </c>
      <c r="AR203" s="138" t="s">
        <v>100</v>
      </c>
    </row>
    <row r="204" spans="1:44" ht="113.25" customHeight="1">
      <c r="A204" s="9">
        <v>200</v>
      </c>
      <c r="B204" s="7" t="s">
        <v>88</v>
      </c>
      <c r="C204" s="7" t="s">
        <v>594</v>
      </c>
      <c r="D204" s="9" t="s">
        <v>644</v>
      </c>
      <c r="E204" s="138" t="s">
        <v>645</v>
      </c>
      <c r="F204" s="138" t="s">
        <v>656</v>
      </c>
      <c r="G204" s="138" t="s">
        <v>657</v>
      </c>
      <c r="H204" s="138" t="s">
        <v>317</v>
      </c>
      <c r="I204" s="138" t="s">
        <v>317</v>
      </c>
      <c r="J204" s="138" t="s">
        <v>648</v>
      </c>
      <c r="K204" s="9" t="s">
        <v>96</v>
      </c>
      <c r="L204" s="7" t="s">
        <v>97</v>
      </c>
      <c r="M204" s="7" t="s">
        <v>98</v>
      </c>
      <c r="N204" s="141">
        <v>352006.10258999997</v>
      </c>
      <c r="O204" s="142">
        <v>367631.57477999997</v>
      </c>
      <c r="P204" s="141">
        <v>719637.67736999993</v>
      </c>
      <c r="Q204" s="141">
        <v>333775.75002000004</v>
      </c>
      <c r="R204" s="141">
        <v>543832.62852000003</v>
      </c>
      <c r="S204" s="141">
        <v>877608.37854000006</v>
      </c>
      <c r="T204" s="144">
        <v>176201.05374000006</v>
      </c>
      <c r="U204" s="144">
        <v>157970.70117000013</v>
      </c>
      <c r="V204" s="145">
        <v>0.47928705211309236</v>
      </c>
      <c r="W204" s="145">
        <v>0.21951421685885394</v>
      </c>
      <c r="X204" s="9" t="s">
        <v>611</v>
      </c>
      <c r="Y204" s="9" t="s">
        <v>611</v>
      </c>
      <c r="Z204" s="35" t="s">
        <v>652</v>
      </c>
      <c r="AA204" s="150">
        <v>15963.85</v>
      </c>
      <c r="AB204" s="150">
        <v>15963.852425712001</v>
      </c>
      <c r="AC204" s="150">
        <v>31927.702425711999</v>
      </c>
      <c r="AD204" s="150">
        <v>13786</v>
      </c>
      <c r="AE204" s="150">
        <v>17546</v>
      </c>
      <c r="AF204" s="150">
        <v>31332</v>
      </c>
      <c r="AG204" s="151">
        <v>1582.1475742879993</v>
      </c>
      <c r="AH204" s="151">
        <v>-595.70242571199924</v>
      </c>
      <c r="AI204" s="152">
        <v>9.9108130800541039E-2</v>
      </c>
      <c r="AJ204" s="152">
        <v>-1.8657854479133096E-2</v>
      </c>
      <c r="AK204" s="9" t="s">
        <v>598</v>
      </c>
      <c r="AL204" s="139" t="s">
        <v>658</v>
      </c>
      <c r="AM204" s="139" t="s">
        <v>659</v>
      </c>
      <c r="AN204" s="79" t="s">
        <v>101</v>
      </c>
      <c r="AO204" s="79" t="s">
        <v>101</v>
      </c>
      <c r="AP204" s="79" t="s">
        <v>125</v>
      </c>
      <c r="AQ204" s="79" t="s">
        <v>108</v>
      </c>
      <c r="AR204" s="138" t="s">
        <v>660</v>
      </c>
    </row>
    <row r="205" spans="1:44" ht="25.5">
      <c r="A205" s="9">
        <v>201</v>
      </c>
      <c r="B205" s="7" t="s">
        <v>88</v>
      </c>
      <c r="C205" s="7" t="s">
        <v>594</v>
      </c>
      <c r="D205" s="9" t="s">
        <v>644</v>
      </c>
      <c r="E205" s="138" t="s">
        <v>645</v>
      </c>
      <c r="F205" s="138" t="s">
        <v>656</v>
      </c>
      <c r="G205" s="138" t="s">
        <v>657</v>
      </c>
      <c r="H205" s="138" t="s">
        <v>620</v>
      </c>
      <c r="I205" s="138" t="s">
        <v>661</v>
      </c>
      <c r="J205" s="138" t="s">
        <v>648</v>
      </c>
      <c r="K205" s="9" t="s">
        <v>96</v>
      </c>
      <c r="L205" s="7" t="s">
        <v>100</v>
      </c>
      <c r="M205" s="7" t="s">
        <v>100</v>
      </c>
      <c r="N205" s="141">
        <v>352006.10258999997</v>
      </c>
      <c r="O205" s="142">
        <v>367631.57477999997</v>
      </c>
      <c r="P205" s="141">
        <v>719637.67736999993</v>
      </c>
      <c r="Q205" s="141">
        <v>333775.75002000004</v>
      </c>
      <c r="R205" s="141">
        <v>543832.62852000003</v>
      </c>
      <c r="S205" s="141">
        <v>877608.37854000006</v>
      </c>
      <c r="T205" s="144">
        <v>176201.05374000006</v>
      </c>
      <c r="U205" s="144">
        <v>157970.70117000013</v>
      </c>
      <c r="V205" s="145">
        <v>0.47928705211309236</v>
      </c>
      <c r="W205" s="145">
        <v>0.21951421685885394</v>
      </c>
      <c r="X205" s="9" t="s">
        <v>100</v>
      </c>
      <c r="Y205" s="9" t="s">
        <v>100</v>
      </c>
      <c r="Z205" s="35" t="s">
        <v>652</v>
      </c>
      <c r="AA205" s="150">
        <v>15963.85</v>
      </c>
      <c r="AB205" s="150">
        <v>15963.852425712001</v>
      </c>
      <c r="AC205" s="150">
        <v>31927.702425711999</v>
      </c>
      <c r="AD205" s="150">
        <v>13786</v>
      </c>
      <c r="AE205" s="150">
        <v>17546</v>
      </c>
      <c r="AF205" s="150">
        <v>31332</v>
      </c>
      <c r="AG205" s="151">
        <v>1582.1475742879993</v>
      </c>
      <c r="AH205" s="151">
        <v>-595.70242571199924</v>
      </c>
      <c r="AI205" s="152">
        <v>9.9108130800541039E-2</v>
      </c>
      <c r="AJ205" s="152">
        <v>-1.8657854479133096E-2</v>
      </c>
      <c r="AK205" s="9" t="s">
        <v>100</v>
      </c>
      <c r="AL205" s="139" t="s">
        <v>100</v>
      </c>
      <c r="AM205" s="139" t="s">
        <v>100</v>
      </c>
      <c r="AN205" s="79" t="s">
        <v>100</v>
      </c>
      <c r="AO205" s="79" t="s">
        <v>100</v>
      </c>
      <c r="AP205" s="79" t="s">
        <v>100</v>
      </c>
      <c r="AQ205" s="32" t="s">
        <v>100</v>
      </c>
      <c r="AR205" s="138" t="s">
        <v>100</v>
      </c>
    </row>
    <row r="206" spans="1:44" ht="25.5">
      <c r="A206" s="9">
        <v>202</v>
      </c>
      <c r="B206" s="7" t="s">
        <v>88</v>
      </c>
      <c r="C206" s="7" t="s">
        <v>594</v>
      </c>
      <c r="D206" s="9" t="s">
        <v>644</v>
      </c>
      <c r="E206" s="138" t="s">
        <v>645</v>
      </c>
      <c r="F206" s="138" t="s">
        <v>656</v>
      </c>
      <c r="G206" s="138" t="s">
        <v>657</v>
      </c>
      <c r="H206" s="138" t="s">
        <v>602</v>
      </c>
      <c r="I206" s="138" t="s">
        <v>662</v>
      </c>
      <c r="J206" s="138" t="s">
        <v>648</v>
      </c>
      <c r="K206" s="9" t="s">
        <v>96</v>
      </c>
      <c r="L206" s="7" t="s">
        <v>100</v>
      </c>
      <c r="M206" s="7" t="s">
        <v>100</v>
      </c>
      <c r="N206" s="141">
        <v>352006.10258999997</v>
      </c>
      <c r="O206" s="142">
        <v>367631.57477999997</v>
      </c>
      <c r="P206" s="141">
        <v>719637.67736999993</v>
      </c>
      <c r="Q206" s="141">
        <v>333775.75002000004</v>
      </c>
      <c r="R206" s="141">
        <v>543832.62852000003</v>
      </c>
      <c r="S206" s="141">
        <v>877608.37854000006</v>
      </c>
      <c r="T206" s="144">
        <v>176201.05374000006</v>
      </c>
      <c r="U206" s="144">
        <v>157970.70117000013</v>
      </c>
      <c r="V206" s="145">
        <v>0.47928705211309236</v>
      </c>
      <c r="W206" s="145">
        <v>0.21951421685885394</v>
      </c>
      <c r="X206" s="9" t="s">
        <v>100</v>
      </c>
      <c r="Y206" s="9" t="s">
        <v>100</v>
      </c>
      <c r="Z206" s="35" t="s">
        <v>652</v>
      </c>
      <c r="AA206" s="150">
        <v>15963.85</v>
      </c>
      <c r="AB206" s="150">
        <v>15963.852425712001</v>
      </c>
      <c r="AC206" s="150">
        <v>31927.702425711999</v>
      </c>
      <c r="AD206" s="150">
        <v>13786</v>
      </c>
      <c r="AE206" s="150">
        <v>17546</v>
      </c>
      <c r="AF206" s="150">
        <v>31332</v>
      </c>
      <c r="AG206" s="151">
        <v>1582.1475742879993</v>
      </c>
      <c r="AH206" s="151">
        <v>-595.70242571199924</v>
      </c>
      <c r="AI206" s="152">
        <v>9.9108130800541039E-2</v>
      </c>
      <c r="AJ206" s="152">
        <v>-1.8657854479133096E-2</v>
      </c>
      <c r="AK206" s="9" t="s">
        <v>100</v>
      </c>
      <c r="AL206" s="139" t="s">
        <v>100</v>
      </c>
      <c r="AM206" s="139" t="s">
        <v>100</v>
      </c>
      <c r="AN206" s="79" t="s">
        <v>100</v>
      </c>
      <c r="AO206" s="79" t="s">
        <v>100</v>
      </c>
      <c r="AP206" s="79" t="s">
        <v>100</v>
      </c>
      <c r="AQ206" s="32" t="s">
        <v>100</v>
      </c>
      <c r="AR206" s="138" t="s">
        <v>100</v>
      </c>
    </row>
    <row r="207" spans="1:44" ht="76.5">
      <c r="A207" s="9">
        <v>203</v>
      </c>
      <c r="B207" s="7" t="s">
        <v>88</v>
      </c>
      <c r="C207" s="7" t="s">
        <v>594</v>
      </c>
      <c r="D207" s="9" t="s">
        <v>644</v>
      </c>
      <c r="E207" s="138" t="s">
        <v>645</v>
      </c>
      <c r="F207" s="138" t="s">
        <v>663</v>
      </c>
      <c r="G207" s="138" t="s">
        <v>664</v>
      </c>
      <c r="H207" s="138" t="s">
        <v>609</v>
      </c>
      <c r="I207" s="138" t="s">
        <v>609</v>
      </c>
      <c r="J207" s="138" t="s">
        <v>648</v>
      </c>
      <c r="K207" s="9" t="s">
        <v>96</v>
      </c>
      <c r="L207" s="7" t="s">
        <v>97</v>
      </c>
      <c r="M207" s="7" t="s">
        <v>98</v>
      </c>
      <c r="N207" s="141">
        <v>0</v>
      </c>
      <c r="O207" s="142">
        <v>0</v>
      </c>
      <c r="P207" s="141">
        <v>0</v>
      </c>
      <c r="Q207" s="141">
        <v>1E-4</v>
      </c>
      <c r="R207" s="141">
        <v>8.6849999999999997E-2</v>
      </c>
      <c r="S207" s="141">
        <v>8.695E-2</v>
      </c>
      <c r="T207" s="144">
        <v>8.6849999999999997E-2</v>
      </c>
      <c r="U207" s="144">
        <v>8.695E-2</v>
      </c>
      <c r="V207" s="145">
        <v>1</v>
      </c>
      <c r="W207" s="145">
        <v>1</v>
      </c>
      <c r="X207" s="9" t="s">
        <v>598</v>
      </c>
      <c r="Y207" s="9" t="s">
        <v>598</v>
      </c>
      <c r="Z207" s="138" t="s">
        <v>599</v>
      </c>
      <c r="AA207" s="146" t="s">
        <v>100</v>
      </c>
      <c r="AB207" s="146" t="s">
        <v>100</v>
      </c>
      <c r="AC207" s="146" t="s">
        <v>100</v>
      </c>
      <c r="AD207" s="146" t="s">
        <v>100</v>
      </c>
      <c r="AE207" s="146" t="s">
        <v>100</v>
      </c>
      <c r="AF207" s="146" t="s">
        <v>100</v>
      </c>
      <c r="AG207" s="147" t="s">
        <v>100</v>
      </c>
      <c r="AH207" s="147" t="s">
        <v>100</v>
      </c>
      <c r="AI207" s="148" t="s">
        <v>100</v>
      </c>
      <c r="AJ207" s="148" t="s">
        <v>100</v>
      </c>
      <c r="AK207" s="9" t="s">
        <v>100</v>
      </c>
      <c r="AL207" s="139" t="s">
        <v>600</v>
      </c>
      <c r="AM207" s="139" t="s">
        <v>100</v>
      </c>
      <c r="AN207" s="79" t="s">
        <v>101</v>
      </c>
      <c r="AO207" s="79" t="s">
        <v>101</v>
      </c>
      <c r="AP207" s="79" t="s">
        <v>125</v>
      </c>
      <c r="AQ207" s="79" t="s">
        <v>108</v>
      </c>
      <c r="AR207" s="138" t="s">
        <v>665</v>
      </c>
    </row>
    <row r="208" spans="1:44" ht="76.5">
      <c r="A208" s="9">
        <v>204</v>
      </c>
      <c r="B208" s="7" t="s">
        <v>88</v>
      </c>
      <c r="C208" s="7" t="s">
        <v>594</v>
      </c>
      <c r="D208" s="9" t="s">
        <v>644</v>
      </c>
      <c r="E208" s="138" t="s">
        <v>645</v>
      </c>
      <c r="F208" s="138" t="s">
        <v>666</v>
      </c>
      <c r="G208" s="138" t="s">
        <v>667</v>
      </c>
      <c r="H208" s="138" t="s">
        <v>609</v>
      </c>
      <c r="I208" s="138" t="s">
        <v>609</v>
      </c>
      <c r="J208" s="138" t="s">
        <v>648</v>
      </c>
      <c r="K208" s="9" t="s">
        <v>96</v>
      </c>
      <c r="L208" s="7" t="s">
        <v>97</v>
      </c>
      <c r="M208" s="7" t="s">
        <v>98</v>
      </c>
      <c r="N208" s="141">
        <v>0</v>
      </c>
      <c r="O208" s="142">
        <v>0</v>
      </c>
      <c r="P208" s="141">
        <v>0</v>
      </c>
      <c r="Q208" s="141">
        <v>7.1779099999999998</v>
      </c>
      <c r="R208" s="141">
        <v>0.61024999999999996</v>
      </c>
      <c r="S208" s="141">
        <v>7.7881599999999995</v>
      </c>
      <c r="T208" s="144">
        <v>0.61024999999999996</v>
      </c>
      <c r="U208" s="144">
        <v>7.7881599999999995</v>
      </c>
      <c r="V208" s="145">
        <v>1</v>
      </c>
      <c r="W208" s="145">
        <v>1</v>
      </c>
      <c r="X208" s="9" t="s">
        <v>598</v>
      </c>
      <c r="Y208" s="9" t="s">
        <v>598</v>
      </c>
      <c r="Z208" s="138" t="s">
        <v>599</v>
      </c>
      <c r="AA208" s="146" t="s">
        <v>100</v>
      </c>
      <c r="AB208" s="146" t="s">
        <v>100</v>
      </c>
      <c r="AC208" s="146" t="s">
        <v>100</v>
      </c>
      <c r="AD208" s="146" t="s">
        <v>100</v>
      </c>
      <c r="AE208" s="146" t="s">
        <v>100</v>
      </c>
      <c r="AF208" s="146" t="s">
        <v>100</v>
      </c>
      <c r="AG208" s="147" t="s">
        <v>100</v>
      </c>
      <c r="AH208" s="147" t="s">
        <v>100</v>
      </c>
      <c r="AI208" s="148" t="s">
        <v>100</v>
      </c>
      <c r="AJ208" s="148" t="s">
        <v>100</v>
      </c>
      <c r="AK208" s="9" t="s">
        <v>100</v>
      </c>
      <c r="AL208" s="139" t="s">
        <v>600</v>
      </c>
      <c r="AM208" s="139" t="s">
        <v>100</v>
      </c>
      <c r="AN208" s="79" t="s">
        <v>101</v>
      </c>
      <c r="AO208" s="79" t="s">
        <v>101</v>
      </c>
      <c r="AP208" s="79" t="s">
        <v>125</v>
      </c>
      <c r="AQ208" s="79" t="s">
        <v>108</v>
      </c>
      <c r="AR208" s="138" t="s">
        <v>668</v>
      </c>
    </row>
    <row r="209" spans="1:44" ht="49.15" customHeight="1">
      <c r="A209" s="9">
        <v>205</v>
      </c>
      <c r="B209" s="7" t="s">
        <v>88</v>
      </c>
      <c r="C209" s="7" t="s">
        <v>594</v>
      </c>
      <c r="D209" s="9" t="s">
        <v>644</v>
      </c>
      <c r="E209" s="138" t="s">
        <v>645</v>
      </c>
      <c r="F209" s="138" t="s">
        <v>669</v>
      </c>
      <c r="G209" s="138" t="s">
        <v>670</v>
      </c>
      <c r="H209" s="138" t="s">
        <v>317</v>
      </c>
      <c r="I209" s="138" t="s">
        <v>317</v>
      </c>
      <c r="J209" s="138" t="s">
        <v>648</v>
      </c>
      <c r="K209" s="9" t="s">
        <v>96</v>
      </c>
      <c r="L209" s="7" t="s">
        <v>97</v>
      </c>
      <c r="M209" s="7" t="s">
        <v>98</v>
      </c>
      <c r="N209" s="141">
        <v>7488.79601</v>
      </c>
      <c r="O209" s="142">
        <v>7821.22199</v>
      </c>
      <c r="P209" s="141">
        <v>15310.018</v>
      </c>
      <c r="Q209" s="141">
        <v>12424.38148</v>
      </c>
      <c r="R209" s="141">
        <v>8228.4568299999992</v>
      </c>
      <c r="S209" s="141">
        <v>20652.838309999999</v>
      </c>
      <c r="T209" s="144">
        <v>407.23483999999917</v>
      </c>
      <c r="U209" s="144">
        <v>5342.8203099999992</v>
      </c>
      <c r="V209" s="145">
        <v>5.2067930116378038E-2</v>
      </c>
      <c r="W209" s="145">
        <v>0.3489754427460503</v>
      </c>
      <c r="X209" s="9" t="s">
        <v>598</v>
      </c>
      <c r="Y209" s="9" t="s">
        <v>598</v>
      </c>
      <c r="Z209" s="35" t="s">
        <v>652</v>
      </c>
      <c r="AA209" s="150">
        <v>261.88</v>
      </c>
      <c r="AB209" s="150">
        <v>261.87948180545163</v>
      </c>
      <c r="AC209" s="150">
        <v>523.75948180545163</v>
      </c>
      <c r="AD209" s="150">
        <v>304</v>
      </c>
      <c r="AE209" s="150">
        <v>163</v>
      </c>
      <c r="AF209" s="150">
        <v>467</v>
      </c>
      <c r="AG209" s="151">
        <v>-98.879481805451633</v>
      </c>
      <c r="AH209" s="151">
        <v>-56.759481805451628</v>
      </c>
      <c r="AI209" s="152">
        <v>-0.37757628480000005</v>
      </c>
      <c r="AJ209" s="152">
        <v>-0.10836936375795238</v>
      </c>
      <c r="AK209" s="9" t="s">
        <v>611</v>
      </c>
      <c r="AL209" s="139" t="s">
        <v>600</v>
      </c>
      <c r="AM209" s="139" t="s">
        <v>671</v>
      </c>
      <c r="AN209" s="79" t="s">
        <v>114</v>
      </c>
      <c r="AO209" s="79" t="s">
        <v>101</v>
      </c>
      <c r="AP209" s="79" t="s">
        <v>101</v>
      </c>
      <c r="AQ209" s="79" t="s">
        <v>108</v>
      </c>
      <c r="AR209" s="138" t="s">
        <v>672</v>
      </c>
    </row>
    <row r="210" spans="1:44" ht="25.5">
      <c r="A210" s="9">
        <v>206</v>
      </c>
      <c r="B210" s="7" t="s">
        <v>88</v>
      </c>
      <c r="C210" s="7" t="s">
        <v>594</v>
      </c>
      <c r="D210" s="9" t="s">
        <v>644</v>
      </c>
      <c r="E210" s="138" t="s">
        <v>645</v>
      </c>
      <c r="F210" s="138" t="s">
        <v>669</v>
      </c>
      <c r="G210" s="138" t="s">
        <v>670</v>
      </c>
      <c r="H210" s="138" t="s">
        <v>620</v>
      </c>
      <c r="I210" s="138" t="s">
        <v>661</v>
      </c>
      <c r="J210" s="138" t="s">
        <v>648</v>
      </c>
      <c r="K210" s="9" t="s">
        <v>96</v>
      </c>
      <c r="L210" s="7" t="s">
        <v>100</v>
      </c>
      <c r="M210" s="7" t="s">
        <v>100</v>
      </c>
      <c r="N210" s="141">
        <v>7488.79601</v>
      </c>
      <c r="O210" s="142">
        <v>7821.22199</v>
      </c>
      <c r="P210" s="141">
        <v>15310.018</v>
      </c>
      <c r="Q210" s="141">
        <v>12424.38148</v>
      </c>
      <c r="R210" s="141">
        <v>8228.4568299999992</v>
      </c>
      <c r="S210" s="141">
        <v>20652.838309999999</v>
      </c>
      <c r="T210" s="144">
        <v>407.23483999999917</v>
      </c>
      <c r="U210" s="144">
        <v>5342.8203099999992</v>
      </c>
      <c r="V210" s="145">
        <v>5.2067930116378038E-2</v>
      </c>
      <c r="W210" s="145">
        <v>0.3489754427460503</v>
      </c>
      <c r="X210" s="9" t="s">
        <v>100</v>
      </c>
      <c r="Y210" s="9" t="s">
        <v>100</v>
      </c>
      <c r="Z210" s="35" t="s">
        <v>652</v>
      </c>
      <c r="AA210" s="150">
        <v>261.88</v>
      </c>
      <c r="AB210" s="150">
        <v>261.87948180545163</v>
      </c>
      <c r="AC210" s="150">
        <v>523.75948180545163</v>
      </c>
      <c r="AD210" s="150">
        <v>304</v>
      </c>
      <c r="AE210" s="150">
        <v>163</v>
      </c>
      <c r="AF210" s="150">
        <v>467</v>
      </c>
      <c r="AG210" s="151">
        <v>-98.879481805451633</v>
      </c>
      <c r="AH210" s="151">
        <v>-56.759481805451628</v>
      </c>
      <c r="AI210" s="152">
        <v>-0.37757628480000005</v>
      </c>
      <c r="AJ210" s="152">
        <v>-0.10836936375795238</v>
      </c>
      <c r="AK210" s="9" t="s">
        <v>100</v>
      </c>
      <c r="AL210" s="139" t="s">
        <v>100</v>
      </c>
      <c r="AM210" s="139" t="s">
        <v>100</v>
      </c>
      <c r="AN210" s="79" t="s">
        <v>100</v>
      </c>
      <c r="AO210" s="79" t="s">
        <v>100</v>
      </c>
      <c r="AP210" s="79" t="s">
        <v>100</v>
      </c>
      <c r="AQ210" s="32" t="s">
        <v>100</v>
      </c>
      <c r="AR210" s="138" t="s">
        <v>100</v>
      </c>
    </row>
    <row r="211" spans="1:44" ht="25.5">
      <c r="A211" s="9">
        <v>207</v>
      </c>
      <c r="B211" s="7" t="s">
        <v>88</v>
      </c>
      <c r="C211" s="7" t="s">
        <v>594</v>
      </c>
      <c r="D211" s="9" t="s">
        <v>644</v>
      </c>
      <c r="E211" s="138" t="s">
        <v>645</v>
      </c>
      <c r="F211" s="138" t="s">
        <v>669</v>
      </c>
      <c r="G211" s="138" t="s">
        <v>670</v>
      </c>
      <c r="H211" s="138" t="s">
        <v>602</v>
      </c>
      <c r="I211" s="138" t="s">
        <v>673</v>
      </c>
      <c r="J211" s="138" t="s">
        <v>648</v>
      </c>
      <c r="K211" s="9" t="s">
        <v>96</v>
      </c>
      <c r="L211" s="7" t="s">
        <v>100</v>
      </c>
      <c r="M211" s="7" t="s">
        <v>100</v>
      </c>
      <c r="N211" s="141">
        <v>7488.79601</v>
      </c>
      <c r="O211" s="142">
        <v>7821.22199</v>
      </c>
      <c r="P211" s="141">
        <v>15310.018</v>
      </c>
      <c r="Q211" s="141">
        <v>12424.38148</v>
      </c>
      <c r="R211" s="141">
        <v>8228.4568299999992</v>
      </c>
      <c r="S211" s="141">
        <v>20652.838309999999</v>
      </c>
      <c r="T211" s="144">
        <v>407.23483999999917</v>
      </c>
      <c r="U211" s="144">
        <v>5342.8203099999992</v>
      </c>
      <c r="V211" s="145">
        <v>5.2067930116378038E-2</v>
      </c>
      <c r="W211" s="145">
        <v>0.3489754427460503</v>
      </c>
      <c r="X211" s="9" t="s">
        <v>100</v>
      </c>
      <c r="Y211" s="9" t="s">
        <v>100</v>
      </c>
      <c r="Z211" s="35" t="s">
        <v>652</v>
      </c>
      <c r="AA211" s="150">
        <v>261.88</v>
      </c>
      <c r="AB211" s="150">
        <v>261.87948180545163</v>
      </c>
      <c r="AC211" s="150">
        <v>523.75948180545163</v>
      </c>
      <c r="AD211" s="150">
        <v>304</v>
      </c>
      <c r="AE211" s="150">
        <v>163</v>
      </c>
      <c r="AF211" s="150">
        <v>467</v>
      </c>
      <c r="AG211" s="151">
        <v>-98.879481805451633</v>
      </c>
      <c r="AH211" s="151">
        <v>-56.759481805451628</v>
      </c>
      <c r="AI211" s="152">
        <v>-0.37757628480000005</v>
      </c>
      <c r="AJ211" s="152">
        <v>-0.10836936375795238</v>
      </c>
      <c r="AK211" s="9" t="s">
        <v>100</v>
      </c>
      <c r="AL211" s="139" t="s">
        <v>100</v>
      </c>
      <c r="AM211" s="139" t="s">
        <v>100</v>
      </c>
      <c r="AN211" s="79" t="s">
        <v>100</v>
      </c>
      <c r="AO211" s="79" t="s">
        <v>100</v>
      </c>
      <c r="AP211" s="79" t="s">
        <v>100</v>
      </c>
      <c r="AQ211" s="32" t="s">
        <v>100</v>
      </c>
      <c r="AR211" s="138" t="s">
        <v>100</v>
      </c>
    </row>
    <row r="212" spans="1:44" ht="114.6" customHeight="1">
      <c r="A212" s="9">
        <v>208</v>
      </c>
      <c r="B212" s="7" t="s">
        <v>88</v>
      </c>
      <c r="C212" s="7" t="s">
        <v>594</v>
      </c>
      <c r="D212" s="9" t="s">
        <v>644</v>
      </c>
      <c r="E212" s="138" t="s">
        <v>645</v>
      </c>
      <c r="F212" s="138" t="s">
        <v>674</v>
      </c>
      <c r="G212" s="138" t="s">
        <v>675</v>
      </c>
      <c r="H212" s="138" t="s">
        <v>609</v>
      </c>
      <c r="I212" s="138" t="s">
        <v>609</v>
      </c>
      <c r="J212" s="138" t="s">
        <v>648</v>
      </c>
      <c r="K212" s="9" t="s">
        <v>96</v>
      </c>
      <c r="L212" s="7" t="s">
        <v>97</v>
      </c>
      <c r="M212" s="7" t="s">
        <v>98</v>
      </c>
      <c r="N212" s="141">
        <v>0</v>
      </c>
      <c r="O212" s="142">
        <v>0</v>
      </c>
      <c r="P212" s="141">
        <v>0</v>
      </c>
      <c r="Q212" s="141">
        <v>0</v>
      </c>
      <c r="R212" s="141">
        <v>10531.29961</v>
      </c>
      <c r="S212" s="141">
        <v>10531.29961</v>
      </c>
      <c r="T212" s="144">
        <v>10531.29961</v>
      </c>
      <c r="U212" s="144">
        <v>10531.29961</v>
      </c>
      <c r="V212" s="145">
        <v>1</v>
      </c>
      <c r="W212" s="145">
        <v>1</v>
      </c>
      <c r="X212" s="9" t="s">
        <v>598</v>
      </c>
      <c r="Y212" s="9" t="s">
        <v>611</v>
      </c>
      <c r="Z212" s="138" t="s">
        <v>652</v>
      </c>
      <c r="AA212" s="146">
        <v>0</v>
      </c>
      <c r="AB212" s="146">
        <v>0</v>
      </c>
      <c r="AC212" s="146">
        <v>0</v>
      </c>
      <c r="AD212" s="146">
        <v>0</v>
      </c>
      <c r="AE212" s="146">
        <v>5139</v>
      </c>
      <c r="AF212" s="146">
        <v>5139</v>
      </c>
      <c r="AG212" s="147">
        <v>5139</v>
      </c>
      <c r="AH212" s="147">
        <v>5139</v>
      </c>
      <c r="AI212" s="148">
        <v>1</v>
      </c>
      <c r="AJ212" s="148">
        <v>1</v>
      </c>
      <c r="AK212" s="9" t="s">
        <v>611</v>
      </c>
      <c r="AL212" s="139" t="s">
        <v>676</v>
      </c>
      <c r="AM212" s="153" t="s">
        <v>677</v>
      </c>
      <c r="AN212" s="79" t="s">
        <v>125</v>
      </c>
      <c r="AO212" s="79" t="s">
        <v>125</v>
      </c>
      <c r="AP212" s="79" t="s">
        <v>125</v>
      </c>
      <c r="AQ212" s="32" t="s">
        <v>678</v>
      </c>
      <c r="AR212" s="138" t="s">
        <v>679</v>
      </c>
    </row>
    <row r="213" spans="1:44" ht="25.5">
      <c r="A213" s="9">
        <v>209</v>
      </c>
      <c r="B213" s="7" t="s">
        <v>88</v>
      </c>
      <c r="C213" s="7" t="s">
        <v>594</v>
      </c>
      <c r="D213" s="9" t="s">
        <v>644</v>
      </c>
      <c r="E213" s="138" t="s">
        <v>645</v>
      </c>
      <c r="F213" s="138" t="s">
        <v>674</v>
      </c>
      <c r="G213" s="138" t="s">
        <v>675</v>
      </c>
      <c r="H213" s="138" t="s">
        <v>620</v>
      </c>
      <c r="I213" s="138" t="s">
        <v>661</v>
      </c>
      <c r="J213" s="138" t="s">
        <v>648</v>
      </c>
      <c r="K213" s="9" t="s">
        <v>96</v>
      </c>
      <c r="L213" s="7" t="s">
        <v>100</v>
      </c>
      <c r="M213" s="7" t="s">
        <v>100</v>
      </c>
      <c r="N213" s="141">
        <v>0</v>
      </c>
      <c r="O213" s="142">
        <v>0</v>
      </c>
      <c r="P213" s="141">
        <v>0</v>
      </c>
      <c r="Q213" s="141">
        <v>0</v>
      </c>
      <c r="R213" s="141">
        <v>10531.29961</v>
      </c>
      <c r="S213" s="141">
        <v>10531.29961</v>
      </c>
      <c r="T213" s="144">
        <v>10531.29961</v>
      </c>
      <c r="U213" s="144">
        <v>10531.29961</v>
      </c>
      <c r="V213" s="145">
        <v>1</v>
      </c>
      <c r="W213" s="145">
        <v>1</v>
      </c>
      <c r="X213" s="9" t="s">
        <v>100</v>
      </c>
      <c r="Y213" s="9" t="s">
        <v>100</v>
      </c>
      <c r="Z213" s="138" t="s">
        <v>652</v>
      </c>
      <c r="AA213" s="146">
        <v>0</v>
      </c>
      <c r="AB213" s="146">
        <v>0</v>
      </c>
      <c r="AC213" s="146">
        <v>0</v>
      </c>
      <c r="AD213" s="146">
        <v>0</v>
      </c>
      <c r="AE213" s="146">
        <v>5139</v>
      </c>
      <c r="AF213" s="146">
        <v>5139</v>
      </c>
      <c r="AG213" s="147">
        <v>5139</v>
      </c>
      <c r="AH213" s="147">
        <v>5139</v>
      </c>
      <c r="AI213" s="148">
        <v>1</v>
      </c>
      <c r="AJ213" s="148">
        <v>1</v>
      </c>
      <c r="AK213" s="9" t="s">
        <v>100</v>
      </c>
      <c r="AL213" s="139" t="s">
        <v>100</v>
      </c>
      <c r="AM213" s="139" t="s">
        <v>100</v>
      </c>
      <c r="AN213" s="79" t="s">
        <v>100</v>
      </c>
      <c r="AO213" s="79" t="s">
        <v>100</v>
      </c>
      <c r="AP213" s="79" t="s">
        <v>100</v>
      </c>
      <c r="AQ213" s="32" t="s">
        <v>100</v>
      </c>
      <c r="AR213" s="138" t="s">
        <v>100</v>
      </c>
    </row>
    <row r="214" spans="1:44" ht="25.5">
      <c r="A214" s="9">
        <v>210</v>
      </c>
      <c r="B214" s="7" t="s">
        <v>88</v>
      </c>
      <c r="C214" s="7" t="s">
        <v>594</v>
      </c>
      <c r="D214" s="9" t="s">
        <v>644</v>
      </c>
      <c r="E214" s="138" t="s">
        <v>645</v>
      </c>
      <c r="F214" s="138" t="s">
        <v>674</v>
      </c>
      <c r="G214" s="138" t="s">
        <v>675</v>
      </c>
      <c r="H214" s="138" t="s">
        <v>602</v>
      </c>
      <c r="I214" s="138" t="s">
        <v>680</v>
      </c>
      <c r="J214" s="138" t="s">
        <v>648</v>
      </c>
      <c r="K214" s="9" t="s">
        <v>96</v>
      </c>
      <c r="L214" s="7" t="s">
        <v>100</v>
      </c>
      <c r="M214" s="7" t="s">
        <v>100</v>
      </c>
      <c r="N214" s="141">
        <v>0</v>
      </c>
      <c r="O214" s="142">
        <v>0</v>
      </c>
      <c r="P214" s="141">
        <v>0</v>
      </c>
      <c r="Q214" s="141">
        <v>0</v>
      </c>
      <c r="R214" s="141">
        <v>10531.29961</v>
      </c>
      <c r="S214" s="141">
        <v>10531.29961</v>
      </c>
      <c r="T214" s="144">
        <v>10531.29961</v>
      </c>
      <c r="U214" s="144">
        <v>10531.29961</v>
      </c>
      <c r="V214" s="145">
        <v>1</v>
      </c>
      <c r="W214" s="145">
        <v>1</v>
      </c>
      <c r="X214" s="9" t="s">
        <v>100</v>
      </c>
      <c r="Y214" s="9" t="s">
        <v>100</v>
      </c>
      <c r="Z214" s="138" t="s">
        <v>652</v>
      </c>
      <c r="AA214" s="146">
        <v>0</v>
      </c>
      <c r="AB214" s="146">
        <v>0</v>
      </c>
      <c r="AC214" s="146">
        <v>0</v>
      </c>
      <c r="AD214" s="146">
        <v>0</v>
      </c>
      <c r="AE214" s="146">
        <v>5139</v>
      </c>
      <c r="AF214" s="146">
        <v>5139</v>
      </c>
      <c r="AG214" s="147">
        <v>5139</v>
      </c>
      <c r="AH214" s="147">
        <v>5139</v>
      </c>
      <c r="AI214" s="148">
        <v>1</v>
      </c>
      <c r="AJ214" s="148">
        <v>1</v>
      </c>
      <c r="AK214" s="9" t="s">
        <v>100</v>
      </c>
      <c r="AL214" s="139" t="s">
        <v>100</v>
      </c>
      <c r="AM214" s="154" t="s">
        <v>100</v>
      </c>
      <c r="AN214" s="79" t="s">
        <v>100</v>
      </c>
      <c r="AO214" s="79" t="s">
        <v>100</v>
      </c>
      <c r="AP214" s="79" t="s">
        <v>100</v>
      </c>
      <c r="AQ214" s="32" t="s">
        <v>100</v>
      </c>
      <c r="AR214" s="138" t="s">
        <v>100</v>
      </c>
    </row>
    <row r="215" spans="1:44" ht="51">
      <c r="A215" s="9">
        <v>211</v>
      </c>
      <c r="B215" s="7" t="s">
        <v>88</v>
      </c>
      <c r="C215" s="7" t="s">
        <v>594</v>
      </c>
      <c r="D215" s="9" t="s">
        <v>644</v>
      </c>
      <c r="E215" s="138" t="s">
        <v>645</v>
      </c>
      <c r="F215" s="138" t="s">
        <v>681</v>
      </c>
      <c r="G215" s="138" t="s">
        <v>286</v>
      </c>
      <c r="H215" s="138" t="s">
        <v>609</v>
      </c>
      <c r="I215" s="138" t="s">
        <v>609</v>
      </c>
      <c r="J215" s="138" t="s">
        <v>648</v>
      </c>
      <c r="K215" s="9" t="s">
        <v>96</v>
      </c>
      <c r="L215" s="7" t="s">
        <v>97</v>
      </c>
      <c r="M215" s="7" t="s">
        <v>98</v>
      </c>
      <c r="N215" s="141">
        <v>0</v>
      </c>
      <c r="O215" s="142">
        <v>0</v>
      </c>
      <c r="P215" s="141">
        <v>0</v>
      </c>
      <c r="Q215" s="141">
        <v>426.38857999999999</v>
      </c>
      <c r="R215" s="141">
        <v>-2023.3251499999999</v>
      </c>
      <c r="S215" s="141">
        <v>-1596.9365699999998</v>
      </c>
      <c r="T215" s="144">
        <v>-2023.3251499999999</v>
      </c>
      <c r="U215" s="144">
        <v>-1596.9365699999998</v>
      </c>
      <c r="V215" s="145">
        <v>-1</v>
      </c>
      <c r="W215" s="145">
        <v>-1</v>
      </c>
      <c r="X215" s="9" t="s">
        <v>598</v>
      </c>
      <c r="Y215" s="9" t="s">
        <v>598</v>
      </c>
      <c r="Z215" s="138" t="s">
        <v>599</v>
      </c>
      <c r="AA215" s="146" t="s">
        <v>100</v>
      </c>
      <c r="AB215" s="146" t="s">
        <v>100</v>
      </c>
      <c r="AC215" s="146" t="s">
        <v>100</v>
      </c>
      <c r="AD215" s="146" t="s">
        <v>100</v>
      </c>
      <c r="AE215" s="146" t="s">
        <v>100</v>
      </c>
      <c r="AF215" s="146" t="s">
        <v>100</v>
      </c>
      <c r="AG215" s="147" t="s">
        <v>100</v>
      </c>
      <c r="AH215" s="147" t="s">
        <v>100</v>
      </c>
      <c r="AI215" s="148" t="s">
        <v>100</v>
      </c>
      <c r="AJ215" s="148" t="s">
        <v>100</v>
      </c>
      <c r="AK215" s="9" t="s">
        <v>100</v>
      </c>
      <c r="AL215" s="139" t="s">
        <v>600</v>
      </c>
      <c r="AM215" s="139" t="s">
        <v>100</v>
      </c>
      <c r="AN215" s="79" t="s">
        <v>101</v>
      </c>
      <c r="AO215" s="79" t="s">
        <v>101</v>
      </c>
      <c r="AP215" s="79" t="s">
        <v>114</v>
      </c>
      <c r="AQ215" s="79" t="s">
        <v>108</v>
      </c>
      <c r="AR215" s="138" t="s">
        <v>682</v>
      </c>
    </row>
    <row r="216" spans="1:44" ht="80.25" customHeight="1">
      <c r="A216" s="9">
        <v>212</v>
      </c>
      <c r="B216" s="7" t="s">
        <v>88</v>
      </c>
      <c r="C216" s="7" t="s">
        <v>594</v>
      </c>
      <c r="D216" s="9" t="s">
        <v>683</v>
      </c>
      <c r="E216" s="138" t="s">
        <v>684</v>
      </c>
      <c r="F216" s="138" t="s">
        <v>685</v>
      </c>
      <c r="G216" s="138" t="s">
        <v>686</v>
      </c>
      <c r="H216" s="138" t="s">
        <v>317</v>
      </c>
      <c r="I216" s="138" t="s">
        <v>317</v>
      </c>
      <c r="J216" s="138" t="s">
        <v>687</v>
      </c>
      <c r="K216" s="9" t="s">
        <v>96</v>
      </c>
      <c r="L216" s="7" t="s">
        <v>97</v>
      </c>
      <c r="M216" s="7" t="s">
        <v>98</v>
      </c>
      <c r="N216" s="141">
        <v>44888.06295</v>
      </c>
      <c r="O216" s="142">
        <v>46880.634030000001</v>
      </c>
      <c r="P216" s="141">
        <v>91768.696980000008</v>
      </c>
      <c r="Q216" s="141">
        <v>17008.803359999998</v>
      </c>
      <c r="R216" s="141">
        <v>4948.2993499999993</v>
      </c>
      <c r="S216" s="141">
        <v>21957.102709999999</v>
      </c>
      <c r="T216" s="144">
        <v>-41932.33468</v>
      </c>
      <c r="U216" s="144">
        <v>-69811.594270000001</v>
      </c>
      <c r="V216" s="145">
        <v>-0.89444896699064547</v>
      </c>
      <c r="W216" s="145">
        <v>-0.7607342870435948</v>
      </c>
      <c r="X216" s="9" t="s">
        <v>611</v>
      </c>
      <c r="Y216" s="9" t="s">
        <v>611</v>
      </c>
      <c r="Z216" s="138" t="s">
        <v>688</v>
      </c>
      <c r="AA216" s="146">
        <v>73.599999999999994</v>
      </c>
      <c r="AB216" s="146">
        <v>73.635416666666671</v>
      </c>
      <c r="AC216" s="146">
        <v>147.23541666666665</v>
      </c>
      <c r="AD216" s="146">
        <v>26.8</v>
      </c>
      <c r="AE216" s="146">
        <v>0</v>
      </c>
      <c r="AF216" s="146">
        <v>26.8</v>
      </c>
      <c r="AG216" s="147">
        <v>-73.635416666666671</v>
      </c>
      <c r="AH216" s="147">
        <v>-120.43541666666665</v>
      </c>
      <c r="AI216" s="148">
        <v>-1</v>
      </c>
      <c r="AJ216" s="148">
        <v>-0.81797857739164881</v>
      </c>
      <c r="AK216" s="9" t="s">
        <v>611</v>
      </c>
      <c r="AL216" s="139" t="s">
        <v>689</v>
      </c>
      <c r="AM216" s="139" t="s">
        <v>690</v>
      </c>
      <c r="AN216" s="79" t="s">
        <v>114</v>
      </c>
      <c r="AO216" s="79" t="s">
        <v>114</v>
      </c>
      <c r="AP216" s="79" t="s">
        <v>114</v>
      </c>
      <c r="AQ216" s="32" t="s">
        <v>430</v>
      </c>
      <c r="AR216" s="138" t="s">
        <v>691</v>
      </c>
    </row>
    <row r="217" spans="1:44" ht="25.5">
      <c r="A217" s="9">
        <v>213</v>
      </c>
      <c r="B217" s="7" t="s">
        <v>88</v>
      </c>
      <c r="C217" s="7" t="s">
        <v>594</v>
      </c>
      <c r="D217" s="9" t="s">
        <v>683</v>
      </c>
      <c r="E217" s="138" t="s">
        <v>684</v>
      </c>
      <c r="F217" s="138" t="s">
        <v>685</v>
      </c>
      <c r="G217" s="138" t="s">
        <v>686</v>
      </c>
      <c r="H217" s="138" t="s">
        <v>620</v>
      </c>
      <c r="I217" s="138" t="s">
        <v>692</v>
      </c>
      <c r="J217" s="138" t="s">
        <v>687</v>
      </c>
      <c r="K217" s="9" t="s">
        <v>96</v>
      </c>
      <c r="L217" s="7" t="s">
        <v>100</v>
      </c>
      <c r="M217" s="7" t="s">
        <v>100</v>
      </c>
      <c r="N217" s="141">
        <v>44888.06295</v>
      </c>
      <c r="O217" s="142">
        <v>46880.634030000001</v>
      </c>
      <c r="P217" s="141">
        <v>91768.696980000008</v>
      </c>
      <c r="Q217" s="141">
        <v>17008.803359999998</v>
      </c>
      <c r="R217" s="141">
        <v>4948.2993499999993</v>
      </c>
      <c r="S217" s="141">
        <v>21957.102709999999</v>
      </c>
      <c r="T217" s="144">
        <v>-41932.33468</v>
      </c>
      <c r="U217" s="144">
        <v>-69811.594270000001</v>
      </c>
      <c r="V217" s="145">
        <v>-0.89444896699064547</v>
      </c>
      <c r="W217" s="145">
        <v>-0.7607342870435948</v>
      </c>
      <c r="X217" s="9" t="s">
        <v>100</v>
      </c>
      <c r="Y217" s="9" t="s">
        <v>100</v>
      </c>
      <c r="Z217" s="138" t="s">
        <v>688</v>
      </c>
      <c r="AA217" s="146">
        <v>73.599999999999994</v>
      </c>
      <c r="AB217" s="146">
        <v>73.635416666666671</v>
      </c>
      <c r="AC217" s="146">
        <v>147.23541666666665</v>
      </c>
      <c r="AD217" s="146">
        <v>26.8</v>
      </c>
      <c r="AE217" s="146">
        <v>0</v>
      </c>
      <c r="AF217" s="146">
        <v>26.8</v>
      </c>
      <c r="AG217" s="147">
        <v>-73.635416666666671</v>
      </c>
      <c r="AH217" s="147">
        <v>-120.43541666666665</v>
      </c>
      <c r="AI217" s="148">
        <v>-1</v>
      </c>
      <c r="AJ217" s="148">
        <v>-0.81797857739164881</v>
      </c>
      <c r="AK217" s="9" t="s">
        <v>100</v>
      </c>
      <c r="AL217" s="139" t="s">
        <v>100</v>
      </c>
      <c r="AM217" s="139" t="s">
        <v>100</v>
      </c>
      <c r="AN217" s="79" t="s">
        <v>100</v>
      </c>
      <c r="AO217" s="79" t="s">
        <v>100</v>
      </c>
      <c r="AP217" s="79" t="s">
        <v>100</v>
      </c>
      <c r="AQ217" s="32" t="s">
        <v>100</v>
      </c>
      <c r="AR217" s="138" t="s">
        <v>100</v>
      </c>
    </row>
    <row r="218" spans="1:44" ht="59.25" customHeight="1">
      <c r="A218" s="9">
        <v>214</v>
      </c>
      <c r="B218" s="7" t="s">
        <v>88</v>
      </c>
      <c r="C218" s="7" t="s">
        <v>594</v>
      </c>
      <c r="D218" s="9" t="s">
        <v>683</v>
      </c>
      <c r="E218" s="138" t="s">
        <v>684</v>
      </c>
      <c r="F218" s="138" t="s">
        <v>693</v>
      </c>
      <c r="G218" s="138" t="s">
        <v>694</v>
      </c>
      <c r="H218" s="138" t="s">
        <v>317</v>
      </c>
      <c r="I218" s="138" t="s">
        <v>317</v>
      </c>
      <c r="J218" s="138" t="s">
        <v>687</v>
      </c>
      <c r="K218" s="9" t="s">
        <v>96</v>
      </c>
      <c r="L218" s="7" t="s">
        <v>97</v>
      </c>
      <c r="M218" s="7" t="s">
        <v>98</v>
      </c>
      <c r="N218" s="141">
        <v>314.87666999999999</v>
      </c>
      <c r="O218" s="142">
        <v>328.85397999999998</v>
      </c>
      <c r="P218" s="141">
        <v>643.73064999999997</v>
      </c>
      <c r="Q218" s="141">
        <v>124.99709</v>
      </c>
      <c r="R218" s="141">
        <v>910.39315999999997</v>
      </c>
      <c r="S218" s="141">
        <v>1035.3902499999999</v>
      </c>
      <c r="T218" s="144">
        <v>581.53917999999999</v>
      </c>
      <c r="U218" s="144">
        <v>391.65959999999995</v>
      </c>
      <c r="V218" s="145">
        <v>1.7683811520237644</v>
      </c>
      <c r="W218" s="145">
        <v>0.60842155022446109</v>
      </c>
      <c r="X218" s="9" t="s">
        <v>598</v>
      </c>
      <c r="Y218" s="9" t="s">
        <v>598</v>
      </c>
      <c r="Z218" s="138" t="s">
        <v>695</v>
      </c>
      <c r="AA218" s="146">
        <v>9.2899999999999991</v>
      </c>
      <c r="AB218" s="146">
        <v>9.2898224710041823</v>
      </c>
      <c r="AC218" s="146">
        <v>18.579822471004181</v>
      </c>
      <c r="AD218" s="146">
        <v>1</v>
      </c>
      <c r="AE218" s="146">
        <v>15</v>
      </c>
      <c r="AF218" s="146">
        <v>16</v>
      </c>
      <c r="AG218" s="147">
        <v>5.7101775289958177</v>
      </c>
      <c r="AH218" s="147">
        <v>-2.5798224710041815</v>
      </c>
      <c r="AI218" s="148">
        <v>0.61467025304505918</v>
      </c>
      <c r="AJ218" s="148">
        <v>-0.13885076001292654</v>
      </c>
      <c r="AK218" s="9" t="s">
        <v>611</v>
      </c>
      <c r="AL218" s="139" t="s">
        <v>600</v>
      </c>
      <c r="AM218" s="138" t="s">
        <v>696</v>
      </c>
      <c r="AN218" s="79" t="s">
        <v>114</v>
      </c>
      <c r="AO218" s="79" t="s">
        <v>101</v>
      </c>
      <c r="AP218" s="79" t="s">
        <v>101</v>
      </c>
      <c r="AQ218" s="79" t="s">
        <v>108</v>
      </c>
      <c r="AR218" s="138" t="s">
        <v>697</v>
      </c>
    </row>
    <row r="219" spans="1:44" ht="38.25">
      <c r="A219" s="9">
        <v>215</v>
      </c>
      <c r="B219" s="7" t="s">
        <v>88</v>
      </c>
      <c r="C219" s="7" t="s">
        <v>594</v>
      </c>
      <c r="D219" s="9" t="s">
        <v>683</v>
      </c>
      <c r="E219" s="138" t="s">
        <v>684</v>
      </c>
      <c r="F219" s="138" t="s">
        <v>693</v>
      </c>
      <c r="G219" s="138" t="s">
        <v>694</v>
      </c>
      <c r="H219" s="138" t="s">
        <v>620</v>
      </c>
      <c r="I219" s="138" t="s">
        <v>698</v>
      </c>
      <c r="J219" s="138" t="s">
        <v>687</v>
      </c>
      <c r="K219" s="9" t="s">
        <v>96</v>
      </c>
      <c r="L219" s="7" t="s">
        <v>100</v>
      </c>
      <c r="M219" s="7" t="s">
        <v>100</v>
      </c>
      <c r="N219" s="141">
        <v>314.87666999999999</v>
      </c>
      <c r="O219" s="142">
        <v>328.85397999999998</v>
      </c>
      <c r="P219" s="141">
        <v>643.73064999999997</v>
      </c>
      <c r="Q219" s="141">
        <v>124.99709</v>
      </c>
      <c r="R219" s="141">
        <v>910.39315999999997</v>
      </c>
      <c r="S219" s="141">
        <v>1035.3902499999999</v>
      </c>
      <c r="T219" s="144">
        <v>581.53917999999999</v>
      </c>
      <c r="U219" s="144">
        <v>391.65959999999995</v>
      </c>
      <c r="V219" s="145">
        <v>1.7683811520237644</v>
      </c>
      <c r="W219" s="145">
        <v>0.60842155022446109</v>
      </c>
      <c r="X219" s="9" t="s">
        <v>100</v>
      </c>
      <c r="Y219" s="9" t="s">
        <v>100</v>
      </c>
      <c r="Z219" s="138" t="s">
        <v>695</v>
      </c>
      <c r="AA219" s="146">
        <v>9.2899999999999991</v>
      </c>
      <c r="AB219" s="146">
        <v>9.2898224710041823</v>
      </c>
      <c r="AC219" s="146">
        <v>18.579822471004181</v>
      </c>
      <c r="AD219" s="146">
        <v>1</v>
      </c>
      <c r="AE219" s="146">
        <v>15</v>
      </c>
      <c r="AF219" s="146">
        <v>16</v>
      </c>
      <c r="AG219" s="147">
        <v>5.7101775289958177</v>
      </c>
      <c r="AH219" s="147">
        <v>-2.5798224710041815</v>
      </c>
      <c r="AI219" s="148">
        <v>0.61467025304505918</v>
      </c>
      <c r="AJ219" s="148">
        <v>-0.13885076001292654</v>
      </c>
      <c r="AK219" s="9" t="s">
        <v>100</v>
      </c>
      <c r="AL219" s="139" t="s">
        <v>100</v>
      </c>
      <c r="AM219" s="139" t="s">
        <v>100</v>
      </c>
      <c r="AN219" s="79" t="s">
        <v>100</v>
      </c>
      <c r="AO219" s="79" t="s">
        <v>100</v>
      </c>
      <c r="AP219" s="79" t="s">
        <v>100</v>
      </c>
      <c r="AQ219" s="32" t="s">
        <v>100</v>
      </c>
      <c r="AR219" s="138" t="s">
        <v>100</v>
      </c>
    </row>
    <row r="220" spans="1:44" ht="51">
      <c r="A220" s="9">
        <v>216</v>
      </c>
      <c r="B220" s="7" t="s">
        <v>88</v>
      </c>
      <c r="C220" s="7" t="s">
        <v>594</v>
      </c>
      <c r="D220" s="9" t="s">
        <v>683</v>
      </c>
      <c r="E220" s="138" t="s">
        <v>684</v>
      </c>
      <c r="F220" s="138" t="s">
        <v>699</v>
      </c>
      <c r="G220" s="138" t="s">
        <v>286</v>
      </c>
      <c r="H220" s="138" t="s">
        <v>609</v>
      </c>
      <c r="I220" s="138" t="s">
        <v>609</v>
      </c>
      <c r="J220" s="140" t="s">
        <v>687</v>
      </c>
      <c r="K220" s="9" t="s">
        <v>96</v>
      </c>
      <c r="L220" s="7" t="s">
        <v>97</v>
      </c>
      <c r="M220" s="7" t="s">
        <v>98</v>
      </c>
      <c r="N220" s="141">
        <v>0</v>
      </c>
      <c r="O220" s="142">
        <v>0</v>
      </c>
      <c r="P220" s="141">
        <v>0</v>
      </c>
      <c r="Q220" s="141">
        <v>-89.418360000000007</v>
      </c>
      <c r="R220" s="141">
        <v>-1757.2754399999999</v>
      </c>
      <c r="S220" s="141">
        <v>-1846.6938</v>
      </c>
      <c r="T220" s="144">
        <v>-1757.2754399999999</v>
      </c>
      <c r="U220" s="144">
        <v>-1846.6938</v>
      </c>
      <c r="V220" s="145">
        <v>-1</v>
      </c>
      <c r="W220" s="145">
        <v>-1</v>
      </c>
      <c r="X220" s="9" t="s">
        <v>598</v>
      </c>
      <c r="Y220" s="9" t="s">
        <v>598</v>
      </c>
      <c r="Z220" s="138" t="s">
        <v>599</v>
      </c>
      <c r="AA220" s="146" t="s">
        <v>100</v>
      </c>
      <c r="AB220" s="146" t="s">
        <v>100</v>
      </c>
      <c r="AC220" s="146" t="s">
        <v>100</v>
      </c>
      <c r="AD220" s="146" t="s">
        <v>100</v>
      </c>
      <c r="AE220" s="146" t="s">
        <v>100</v>
      </c>
      <c r="AF220" s="146" t="s">
        <v>100</v>
      </c>
      <c r="AG220" s="147" t="s">
        <v>100</v>
      </c>
      <c r="AH220" s="147" t="s">
        <v>100</v>
      </c>
      <c r="AI220" s="148" t="s">
        <v>100</v>
      </c>
      <c r="AJ220" s="148" t="s">
        <v>100</v>
      </c>
      <c r="AK220" s="9" t="s">
        <v>100</v>
      </c>
      <c r="AL220" s="139" t="s">
        <v>600</v>
      </c>
      <c r="AM220" s="139" t="s">
        <v>100</v>
      </c>
      <c r="AN220" s="79" t="s">
        <v>101</v>
      </c>
      <c r="AO220" s="79" t="s">
        <v>101</v>
      </c>
      <c r="AP220" s="79" t="s">
        <v>114</v>
      </c>
      <c r="AQ220" s="79" t="s">
        <v>108</v>
      </c>
      <c r="AR220" s="138" t="s">
        <v>100</v>
      </c>
    </row>
    <row r="221" spans="1:44" ht="132" customHeight="1">
      <c r="A221" s="9">
        <v>217</v>
      </c>
      <c r="B221" s="7" t="s">
        <v>88</v>
      </c>
      <c r="C221" s="7" t="s">
        <v>594</v>
      </c>
      <c r="D221" s="9" t="s">
        <v>700</v>
      </c>
      <c r="E221" s="138" t="s">
        <v>684</v>
      </c>
      <c r="F221" s="138" t="s">
        <v>701</v>
      </c>
      <c r="G221" s="138" t="s">
        <v>702</v>
      </c>
      <c r="H221" s="138" t="s">
        <v>317</v>
      </c>
      <c r="I221" s="138" t="s">
        <v>317</v>
      </c>
      <c r="J221" s="138" t="s">
        <v>703</v>
      </c>
      <c r="K221" s="9" t="s">
        <v>96</v>
      </c>
      <c r="L221" s="7" t="s">
        <v>97</v>
      </c>
      <c r="M221" s="7" t="s">
        <v>98</v>
      </c>
      <c r="N221" s="141">
        <v>768193.11399999994</v>
      </c>
      <c r="O221" s="142">
        <v>1011990.476</v>
      </c>
      <c r="P221" s="141">
        <v>1780183.5899999999</v>
      </c>
      <c r="Q221" s="141">
        <v>1091088.06911</v>
      </c>
      <c r="R221" s="141">
        <v>990537.84563</v>
      </c>
      <c r="S221" s="141">
        <v>2081625.9147399999</v>
      </c>
      <c r="T221" s="144">
        <v>-21452.630370000028</v>
      </c>
      <c r="U221" s="144">
        <v>301442.32474000007</v>
      </c>
      <c r="V221" s="145">
        <v>-2.1198450853800354E-2</v>
      </c>
      <c r="W221" s="145">
        <v>0.16933215564581183</v>
      </c>
      <c r="X221" s="9" t="s">
        <v>611</v>
      </c>
      <c r="Y221" s="9" t="s">
        <v>598</v>
      </c>
      <c r="Z221" s="138" t="s">
        <v>688</v>
      </c>
      <c r="AA221" s="146">
        <v>303.56</v>
      </c>
      <c r="AB221" s="146">
        <v>414</v>
      </c>
      <c r="AC221" s="146">
        <v>717.56</v>
      </c>
      <c r="AD221" s="146">
        <v>424.9</v>
      </c>
      <c r="AE221" s="146" t="s">
        <v>100</v>
      </c>
      <c r="AF221" s="146">
        <v>424.9</v>
      </c>
      <c r="AG221" s="147">
        <v>-414</v>
      </c>
      <c r="AH221" s="147">
        <v>-292.65999999999997</v>
      </c>
      <c r="AI221" s="148">
        <v>-1</v>
      </c>
      <c r="AJ221" s="148">
        <v>-0.40785439545125146</v>
      </c>
      <c r="AK221" s="9" t="s">
        <v>611</v>
      </c>
      <c r="AL221" s="139" t="s">
        <v>704</v>
      </c>
      <c r="AM221" s="139" t="s">
        <v>705</v>
      </c>
      <c r="AN221" s="79" t="s">
        <v>101</v>
      </c>
      <c r="AO221" s="79" t="s">
        <v>101</v>
      </c>
      <c r="AP221" s="79" t="s">
        <v>125</v>
      </c>
      <c r="AQ221" s="32" t="s">
        <v>108</v>
      </c>
      <c r="AR221" s="138" t="s">
        <v>706</v>
      </c>
    </row>
    <row r="222" spans="1:44" ht="25.5">
      <c r="A222" s="9">
        <v>218</v>
      </c>
      <c r="B222" s="7" t="s">
        <v>88</v>
      </c>
      <c r="C222" s="7" t="s">
        <v>594</v>
      </c>
      <c r="D222" s="9" t="s">
        <v>700</v>
      </c>
      <c r="E222" s="138" t="s">
        <v>684</v>
      </c>
      <c r="F222" s="138" t="s">
        <v>701</v>
      </c>
      <c r="G222" s="138" t="s">
        <v>702</v>
      </c>
      <c r="H222" s="138" t="s">
        <v>620</v>
      </c>
      <c r="I222" s="138" t="s">
        <v>707</v>
      </c>
      <c r="J222" s="138" t="s">
        <v>703</v>
      </c>
      <c r="K222" s="9" t="s">
        <v>96</v>
      </c>
      <c r="L222" s="7" t="s">
        <v>100</v>
      </c>
      <c r="M222" s="7" t="s">
        <v>100</v>
      </c>
      <c r="N222" s="141">
        <v>768193.11399999994</v>
      </c>
      <c r="O222" s="142">
        <v>1011990.476</v>
      </c>
      <c r="P222" s="141">
        <v>1780183.5899999999</v>
      </c>
      <c r="Q222" s="141">
        <v>1090579.77951</v>
      </c>
      <c r="R222" s="141">
        <v>990457.30703999999</v>
      </c>
      <c r="S222" s="141">
        <v>2081037.0865500001</v>
      </c>
      <c r="T222" s="144">
        <v>-21533.168960000039</v>
      </c>
      <c r="U222" s="144">
        <v>300853.49655000027</v>
      </c>
      <c r="V222" s="145">
        <v>-2.127803518973042E-2</v>
      </c>
      <c r="W222" s="145">
        <v>0.16900138740746415</v>
      </c>
      <c r="X222" s="9" t="s">
        <v>100</v>
      </c>
      <c r="Y222" s="9" t="s">
        <v>100</v>
      </c>
      <c r="Z222" s="138" t="s">
        <v>688</v>
      </c>
      <c r="AA222" s="146">
        <v>303.56</v>
      </c>
      <c r="AB222" s="146">
        <v>414</v>
      </c>
      <c r="AC222" s="146">
        <v>717.56</v>
      </c>
      <c r="AD222" s="146">
        <v>424.9</v>
      </c>
      <c r="AE222" s="146">
        <v>326</v>
      </c>
      <c r="AF222" s="146">
        <v>750.9</v>
      </c>
      <c r="AG222" s="147">
        <v>-88</v>
      </c>
      <c r="AH222" s="147">
        <v>33.340000000000032</v>
      </c>
      <c r="AI222" s="148">
        <v>-0.21256038647342995</v>
      </c>
      <c r="AJ222" s="148">
        <v>4.6463013545905617E-2</v>
      </c>
      <c r="AK222" s="9" t="s">
        <v>100</v>
      </c>
      <c r="AL222" s="139" t="s">
        <v>100</v>
      </c>
      <c r="AM222" s="139" t="s">
        <v>100</v>
      </c>
      <c r="AN222" s="79" t="s">
        <v>100</v>
      </c>
      <c r="AO222" s="79" t="s">
        <v>100</v>
      </c>
      <c r="AP222" s="79" t="s">
        <v>100</v>
      </c>
      <c r="AQ222" s="32" t="s">
        <v>100</v>
      </c>
      <c r="AR222" s="138" t="s">
        <v>100</v>
      </c>
    </row>
    <row r="223" spans="1:44" ht="25.5">
      <c r="A223" s="9">
        <v>219</v>
      </c>
      <c r="B223" s="7" t="s">
        <v>88</v>
      </c>
      <c r="C223" s="7" t="s">
        <v>594</v>
      </c>
      <c r="D223" s="9" t="s">
        <v>700</v>
      </c>
      <c r="E223" s="138" t="s">
        <v>684</v>
      </c>
      <c r="F223" s="138" t="s">
        <v>701</v>
      </c>
      <c r="G223" s="138" t="s">
        <v>702</v>
      </c>
      <c r="H223" s="138" t="s">
        <v>602</v>
      </c>
      <c r="I223" s="138" t="s">
        <v>708</v>
      </c>
      <c r="J223" s="138" t="s">
        <v>703</v>
      </c>
      <c r="K223" s="9" t="s">
        <v>96</v>
      </c>
      <c r="L223" s="7" t="s">
        <v>100</v>
      </c>
      <c r="M223" s="7" t="s">
        <v>100</v>
      </c>
      <c r="N223" s="141">
        <v>768193.11399999994</v>
      </c>
      <c r="O223" s="142">
        <v>1011990.476</v>
      </c>
      <c r="P223" s="141">
        <v>1780183.5899999999</v>
      </c>
      <c r="Q223" s="141">
        <v>1090579.77951</v>
      </c>
      <c r="R223" s="141">
        <v>990457.30703999999</v>
      </c>
      <c r="S223" s="141">
        <v>2081037.0865500001</v>
      </c>
      <c r="T223" s="144">
        <v>-21533.168960000039</v>
      </c>
      <c r="U223" s="144">
        <v>300853.49655000027</v>
      </c>
      <c r="V223" s="145">
        <v>-2.127803518973042E-2</v>
      </c>
      <c r="W223" s="145">
        <v>0.16900138740746415</v>
      </c>
      <c r="X223" s="9" t="s">
        <v>100</v>
      </c>
      <c r="Y223" s="9" t="s">
        <v>100</v>
      </c>
      <c r="Z223" s="138" t="s">
        <v>688</v>
      </c>
      <c r="AA223" s="146">
        <v>303.56</v>
      </c>
      <c r="AB223" s="146">
        <v>414</v>
      </c>
      <c r="AC223" s="146">
        <v>717.56</v>
      </c>
      <c r="AD223" s="146">
        <v>424.9</v>
      </c>
      <c r="AE223" s="146">
        <v>326</v>
      </c>
      <c r="AF223" s="146">
        <v>750.9</v>
      </c>
      <c r="AG223" s="147">
        <v>-88</v>
      </c>
      <c r="AH223" s="147">
        <v>33.340000000000032</v>
      </c>
      <c r="AI223" s="148">
        <v>-0.21256038647342995</v>
      </c>
      <c r="AJ223" s="148">
        <v>4.6463013545905617E-2</v>
      </c>
      <c r="AK223" s="9" t="s">
        <v>100</v>
      </c>
      <c r="AL223" s="139" t="s">
        <v>100</v>
      </c>
      <c r="AM223" s="139" t="s">
        <v>100</v>
      </c>
      <c r="AN223" s="79" t="s">
        <v>100</v>
      </c>
      <c r="AO223" s="79" t="s">
        <v>100</v>
      </c>
      <c r="AP223" s="79" t="s">
        <v>100</v>
      </c>
      <c r="AQ223" s="32" t="s">
        <v>100</v>
      </c>
      <c r="AR223" s="138" t="s">
        <v>100</v>
      </c>
    </row>
    <row r="224" spans="1:44" ht="76.5">
      <c r="A224" s="9">
        <v>220</v>
      </c>
      <c r="B224" s="7" t="s">
        <v>88</v>
      </c>
      <c r="C224" s="7" t="s">
        <v>594</v>
      </c>
      <c r="D224" s="9" t="s">
        <v>709</v>
      </c>
      <c r="E224" s="138" t="s">
        <v>710</v>
      </c>
      <c r="F224" s="138" t="s">
        <v>711</v>
      </c>
      <c r="G224" s="138" t="s">
        <v>712</v>
      </c>
      <c r="H224" s="138" t="s">
        <v>609</v>
      </c>
      <c r="I224" s="138" t="s">
        <v>609</v>
      </c>
      <c r="J224" s="138" t="s">
        <v>713</v>
      </c>
      <c r="K224" s="9" t="s">
        <v>96</v>
      </c>
      <c r="L224" s="156" t="s">
        <v>97</v>
      </c>
      <c r="M224" s="156" t="s">
        <v>98</v>
      </c>
      <c r="N224" s="141">
        <v>0</v>
      </c>
      <c r="O224" s="142">
        <v>0</v>
      </c>
      <c r="P224" s="141">
        <v>0</v>
      </c>
      <c r="Q224" s="141">
        <v>3.0460100000000003</v>
      </c>
      <c r="R224" s="141">
        <v>0.50839999999999996</v>
      </c>
      <c r="S224" s="141">
        <v>3.5544100000000003</v>
      </c>
      <c r="T224" s="144">
        <v>0.50839999999999996</v>
      </c>
      <c r="U224" s="144">
        <v>3.5544100000000003</v>
      </c>
      <c r="V224" s="145">
        <v>1</v>
      </c>
      <c r="W224" s="145">
        <v>1</v>
      </c>
      <c r="X224" s="9" t="s">
        <v>598</v>
      </c>
      <c r="Y224" s="9" t="s">
        <v>598</v>
      </c>
      <c r="Z224" s="138" t="s">
        <v>599</v>
      </c>
      <c r="AA224" s="146" t="s">
        <v>100</v>
      </c>
      <c r="AB224" s="146" t="s">
        <v>100</v>
      </c>
      <c r="AC224" s="146" t="s">
        <v>100</v>
      </c>
      <c r="AD224" s="146" t="s">
        <v>100</v>
      </c>
      <c r="AE224" s="146" t="s">
        <v>100</v>
      </c>
      <c r="AF224" s="146" t="s">
        <v>100</v>
      </c>
      <c r="AG224" s="147" t="s">
        <v>100</v>
      </c>
      <c r="AH224" s="147" t="s">
        <v>100</v>
      </c>
      <c r="AI224" s="148" t="s">
        <v>100</v>
      </c>
      <c r="AJ224" s="148" t="s">
        <v>100</v>
      </c>
      <c r="AK224" s="9" t="s">
        <v>100</v>
      </c>
      <c r="AL224" s="139" t="s">
        <v>600</v>
      </c>
      <c r="AM224" s="139" t="s">
        <v>100</v>
      </c>
      <c r="AN224" s="79" t="s">
        <v>101</v>
      </c>
      <c r="AO224" s="79" t="s">
        <v>101</v>
      </c>
      <c r="AP224" s="79" t="s">
        <v>125</v>
      </c>
      <c r="AQ224" s="32" t="s">
        <v>108</v>
      </c>
      <c r="AR224" s="138" t="s">
        <v>714</v>
      </c>
    </row>
    <row r="225" spans="1:44" ht="76.5">
      <c r="A225" s="9">
        <v>221</v>
      </c>
      <c r="B225" s="7" t="s">
        <v>88</v>
      </c>
      <c r="C225" s="7" t="s">
        <v>594</v>
      </c>
      <c r="D225" s="9" t="s">
        <v>709</v>
      </c>
      <c r="E225" s="138" t="s">
        <v>710</v>
      </c>
      <c r="F225" s="138" t="s">
        <v>715</v>
      </c>
      <c r="G225" s="138" t="s">
        <v>716</v>
      </c>
      <c r="H225" s="138" t="s">
        <v>317</v>
      </c>
      <c r="I225" s="138" t="s">
        <v>317</v>
      </c>
      <c r="J225" s="138" t="s">
        <v>713</v>
      </c>
      <c r="K225" s="9" t="s">
        <v>96</v>
      </c>
      <c r="L225" s="7" t="s">
        <v>97</v>
      </c>
      <c r="M225" s="7" t="s">
        <v>98</v>
      </c>
      <c r="N225" s="141">
        <v>20074.102800000001</v>
      </c>
      <c r="O225" s="142">
        <v>20879.740289999998</v>
      </c>
      <c r="P225" s="141">
        <v>40953.843089999995</v>
      </c>
      <c r="Q225" s="141">
        <v>16712.95004</v>
      </c>
      <c r="R225" s="141">
        <v>29257.205550000002</v>
      </c>
      <c r="S225" s="141">
        <v>45970.155590000002</v>
      </c>
      <c r="T225" s="144">
        <v>8377.4652600000045</v>
      </c>
      <c r="U225" s="144">
        <v>5016.3125000000073</v>
      </c>
      <c r="V225" s="145">
        <v>0.40122459109380071</v>
      </c>
      <c r="W225" s="145">
        <v>0.12248697854743888</v>
      </c>
      <c r="X225" s="9" t="s">
        <v>598</v>
      </c>
      <c r="Y225" s="9" t="s">
        <v>598</v>
      </c>
      <c r="Z225" s="138" t="s">
        <v>599</v>
      </c>
      <c r="AA225" s="146" t="s">
        <v>100</v>
      </c>
      <c r="AB225" s="146" t="s">
        <v>100</v>
      </c>
      <c r="AC225" s="146" t="s">
        <v>100</v>
      </c>
      <c r="AD225" s="146" t="s">
        <v>100</v>
      </c>
      <c r="AE225" s="146" t="s">
        <v>100</v>
      </c>
      <c r="AF225" s="146" t="s">
        <v>100</v>
      </c>
      <c r="AG225" s="147" t="s">
        <v>100</v>
      </c>
      <c r="AH225" s="147" t="s">
        <v>100</v>
      </c>
      <c r="AI225" s="148" t="s">
        <v>100</v>
      </c>
      <c r="AJ225" s="148" t="s">
        <v>100</v>
      </c>
      <c r="AK225" s="9" t="s">
        <v>100</v>
      </c>
      <c r="AL225" s="139" t="s">
        <v>600</v>
      </c>
      <c r="AM225" s="139" t="s">
        <v>100</v>
      </c>
      <c r="AN225" s="79" t="s">
        <v>101</v>
      </c>
      <c r="AO225" s="79" t="s">
        <v>101</v>
      </c>
      <c r="AP225" s="79" t="s">
        <v>101</v>
      </c>
      <c r="AQ225" s="32" t="s">
        <v>108</v>
      </c>
      <c r="AR225" s="138" t="s">
        <v>717</v>
      </c>
    </row>
    <row r="226" spans="1:44" ht="38.25">
      <c r="A226" s="9">
        <v>222</v>
      </c>
      <c r="B226" s="7" t="s">
        <v>88</v>
      </c>
      <c r="C226" s="7" t="s">
        <v>594</v>
      </c>
      <c r="D226" s="9" t="s">
        <v>709</v>
      </c>
      <c r="E226" s="138" t="s">
        <v>710</v>
      </c>
      <c r="F226" s="138" t="s">
        <v>715</v>
      </c>
      <c r="G226" s="138" t="s">
        <v>716</v>
      </c>
      <c r="H226" s="138" t="s">
        <v>620</v>
      </c>
      <c r="I226" s="138" t="s">
        <v>718</v>
      </c>
      <c r="J226" s="138" t="s">
        <v>713</v>
      </c>
      <c r="K226" s="9" t="s">
        <v>122</v>
      </c>
      <c r="L226" s="7" t="s">
        <v>100</v>
      </c>
      <c r="M226" s="7" t="s">
        <v>100</v>
      </c>
      <c r="N226" s="141">
        <v>20074.102800000001</v>
      </c>
      <c r="O226" s="142">
        <v>20879.740289999998</v>
      </c>
      <c r="P226" s="141">
        <v>40953.843089999995</v>
      </c>
      <c r="Q226" s="141">
        <v>2825.8960099999999</v>
      </c>
      <c r="R226" s="141">
        <v>11253.58827</v>
      </c>
      <c r="S226" s="141">
        <v>14079.484280000001</v>
      </c>
      <c r="T226" s="144">
        <v>-9626.1520199999977</v>
      </c>
      <c r="U226" s="144">
        <v>-26874.358809999994</v>
      </c>
      <c r="V226" s="145">
        <v>-0.4610283406930249</v>
      </c>
      <c r="W226" s="145">
        <v>-0.65621091410007637</v>
      </c>
      <c r="X226" s="9" t="s">
        <v>100</v>
      </c>
      <c r="Y226" s="9" t="s">
        <v>100</v>
      </c>
      <c r="Z226" s="138" t="s">
        <v>100</v>
      </c>
      <c r="AA226" s="146" t="s">
        <v>100</v>
      </c>
      <c r="AB226" s="146" t="s">
        <v>100</v>
      </c>
      <c r="AC226" s="146" t="s">
        <v>100</v>
      </c>
      <c r="AD226" s="146" t="s">
        <v>100</v>
      </c>
      <c r="AE226" s="146" t="s">
        <v>100</v>
      </c>
      <c r="AF226" s="146" t="s">
        <v>100</v>
      </c>
      <c r="AG226" s="147" t="s">
        <v>100</v>
      </c>
      <c r="AH226" s="147" t="s">
        <v>100</v>
      </c>
      <c r="AI226" s="148" t="s">
        <v>100</v>
      </c>
      <c r="AJ226" s="148" t="s">
        <v>100</v>
      </c>
      <c r="AK226" s="9" t="s">
        <v>100</v>
      </c>
      <c r="AL226" s="139" t="s">
        <v>100</v>
      </c>
      <c r="AM226" s="139" t="s">
        <v>100</v>
      </c>
      <c r="AN226" s="79" t="s">
        <v>100</v>
      </c>
      <c r="AO226" s="79" t="s">
        <v>100</v>
      </c>
      <c r="AP226" s="79" t="s">
        <v>100</v>
      </c>
      <c r="AQ226" s="32" t="s">
        <v>100</v>
      </c>
      <c r="AR226" s="138" t="s">
        <v>100</v>
      </c>
    </row>
    <row r="227" spans="1:44" ht="25.5">
      <c r="A227" s="9">
        <v>223</v>
      </c>
      <c r="B227" s="7" t="s">
        <v>88</v>
      </c>
      <c r="C227" s="7" t="s">
        <v>594</v>
      </c>
      <c r="D227" s="9" t="s">
        <v>709</v>
      </c>
      <c r="E227" s="138" t="s">
        <v>710</v>
      </c>
      <c r="F227" s="138" t="s">
        <v>715</v>
      </c>
      <c r="G227" s="138" t="s">
        <v>716</v>
      </c>
      <c r="H227" s="138" t="s">
        <v>602</v>
      </c>
      <c r="I227" s="138" t="s">
        <v>603</v>
      </c>
      <c r="J227" s="138" t="s">
        <v>713</v>
      </c>
      <c r="K227" s="9" t="s">
        <v>122</v>
      </c>
      <c r="L227" s="7" t="s">
        <v>100</v>
      </c>
      <c r="M227" s="7" t="s">
        <v>100</v>
      </c>
      <c r="N227" s="141">
        <v>0</v>
      </c>
      <c r="O227" s="142">
        <v>0</v>
      </c>
      <c r="P227" s="141">
        <v>0</v>
      </c>
      <c r="Q227" s="141">
        <v>13887.054029999999</v>
      </c>
      <c r="R227" s="141">
        <v>18003.617280000002</v>
      </c>
      <c r="S227" s="141">
        <v>31890.671310000002</v>
      </c>
      <c r="T227" s="144">
        <v>18003.617280000002</v>
      </c>
      <c r="U227" s="144">
        <v>31890.671310000002</v>
      </c>
      <c r="V227" s="145">
        <v>1</v>
      </c>
      <c r="W227" s="145">
        <v>1</v>
      </c>
      <c r="X227" s="9" t="s">
        <v>100</v>
      </c>
      <c r="Y227" s="9" t="s">
        <v>100</v>
      </c>
      <c r="Z227" s="138" t="s">
        <v>100</v>
      </c>
      <c r="AA227" s="146" t="s">
        <v>100</v>
      </c>
      <c r="AB227" s="146" t="s">
        <v>100</v>
      </c>
      <c r="AC227" s="146" t="s">
        <v>100</v>
      </c>
      <c r="AD227" s="146" t="s">
        <v>100</v>
      </c>
      <c r="AE227" s="146" t="s">
        <v>100</v>
      </c>
      <c r="AF227" s="146" t="s">
        <v>100</v>
      </c>
      <c r="AG227" s="147" t="s">
        <v>100</v>
      </c>
      <c r="AH227" s="147" t="s">
        <v>100</v>
      </c>
      <c r="AI227" s="148" t="s">
        <v>100</v>
      </c>
      <c r="AJ227" s="148" t="s">
        <v>100</v>
      </c>
      <c r="AK227" s="9" t="s">
        <v>100</v>
      </c>
      <c r="AL227" s="139" t="s">
        <v>100</v>
      </c>
      <c r="AM227" s="139" t="s">
        <v>100</v>
      </c>
      <c r="AN227" s="79" t="s">
        <v>100</v>
      </c>
      <c r="AO227" s="79" t="s">
        <v>100</v>
      </c>
      <c r="AP227" s="79" t="s">
        <v>100</v>
      </c>
      <c r="AQ227" s="32" t="s">
        <v>100</v>
      </c>
      <c r="AR227" s="138" t="s">
        <v>100</v>
      </c>
    </row>
    <row r="228" spans="1:44" ht="76.5">
      <c r="A228" s="9">
        <v>224</v>
      </c>
      <c r="B228" s="7" t="s">
        <v>88</v>
      </c>
      <c r="C228" s="7" t="s">
        <v>594</v>
      </c>
      <c r="D228" s="9" t="s">
        <v>709</v>
      </c>
      <c r="E228" s="138" t="s">
        <v>710</v>
      </c>
      <c r="F228" s="138" t="s">
        <v>719</v>
      </c>
      <c r="G228" s="138" t="s">
        <v>720</v>
      </c>
      <c r="H228" s="138" t="s">
        <v>317</v>
      </c>
      <c r="I228" s="138" t="s">
        <v>317</v>
      </c>
      <c r="J228" s="138" t="s">
        <v>713</v>
      </c>
      <c r="K228" s="9" t="s">
        <v>96</v>
      </c>
      <c r="L228" s="7" t="s">
        <v>97</v>
      </c>
      <c r="M228" s="7" t="s">
        <v>98</v>
      </c>
      <c r="N228" s="141">
        <v>517.65384999999992</v>
      </c>
      <c r="O228" s="142">
        <v>538.4289399999999</v>
      </c>
      <c r="P228" s="141">
        <v>1056.0827899999999</v>
      </c>
      <c r="Q228" s="141">
        <v>421.65532000000002</v>
      </c>
      <c r="R228" s="141">
        <v>866.94668999999999</v>
      </c>
      <c r="S228" s="141">
        <v>1288.6020100000001</v>
      </c>
      <c r="T228" s="144">
        <v>328.51775000000009</v>
      </c>
      <c r="U228" s="144">
        <v>232.51922000000013</v>
      </c>
      <c r="V228" s="145">
        <v>0.61014133081331057</v>
      </c>
      <c r="W228" s="145">
        <v>0.22017139394914309</v>
      </c>
      <c r="X228" s="9" t="s">
        <v>598</v>
      </c>
      <c r="Y228" s="9" t="s">
        <v>598</v>
      </c>
      <c r="Z228" s="138" t="s">
        <v>599</v>
      </c>
      <c r="AA228" s="146" t="s">
        <v>100</v>
      </c>
      <c r="AB228" s="146" t="s">
        <v>100</v>
      </c>
      <c r="AC228" s="146" t="s">
        <v>100</v>
      </c>
      <c r="AD228" s="146" t="s">
        <v>100</v>
      </c>
      <c r="AE228" s="146" t="s">
        <v>100</v>
      </c>
      <c r="AF228" s="146" t="s">
        <v>100</v>
      </c>
      <c r="AG228" s="147" t="s">
        <v>100</v>
      </c>
      <c r="AH228" s="147" t="s">
        <v>100</v>
      </c>
      <c r="AI228" s="148" t="s">
        <v>100</v>
      </c>
      <c r="AJ228" s="148" t="s">
        <v>100</v>
      </c>
      <c r="AK228" s="9" t="s">
        <v>100</v>
      </c>
      <c r="AL228" s="139" t="s">
        <v>600</v>
      </c>
      <c r="AM228" s="139" t="s">
        <v>100</v>
      </c>
      <c r="AN228" s="79" t="s">
        <v>101</v>
      </c>
      <c r="AO228" s="79" t="s">
        <v>101</v>
      </c>
      <c r="AP228" s="79" t="s">
        <v>101</v>
      </c>
      <c r="AQ228" s="32" t="s">
        <v>108</v>
      </c>
      <c r="AR228" s="138" t="s">
        <v>721</v>
      </c>
    </row>
    <row r="229" spans="1:44" ht="38.25">
      <c r="A229" s="9">
        <v>225</v>
      </c>
      <c r="B229" s="7" t="s">
        <v>88</v>
      </c>
      <c r="C229" s="7" t="s">
        <v>594</v>
      </c>
      <c r="D229" s="9" t="s">
        <v>709</v>
      </c>
      <c r="E229" s="138" t="s">
        <v>710</v>
      </c>
      <c r="F229" s="138" t="s">
        <v>719</v>
      </c>
      <c r="G229" s="138" t="s">
        <v>720</v>
      </c>
      <c r="H229" s="138" t="s">
        <v>620</v>
      </c>
      <c r="I229" s="138" t="s">
        <v>718</v>
      </c>
      <c r="J229" s="138" t="s">
        <v>713</v>
      </c>
      <c r="K229" s="9" t="s">
        <v>96</v>
      </c>
      <c r="L229" s="7" t="s">
        <v>100</v>
      </c>
      <c r="M229" s="7" t="s">
        <v>100</v>
      </c>
      <c r="N229" s="141">
        <v>517.65384999999992</v>
      </c>
      <c r="O229" s="142">
        <v>538.4289399999999</v>
      </c>
      <c r="P229" s="141">
        <v>1056.0827899999999</v>
      </c>
      <c r="Q229" s="141">
        <v>421.65532000000002</v>
      </c>
      <c r="R229" s="141">
        <v>866.94668999999999</v>
      </c>
      <c r="S229" s="141">
        <v>1288.6020100000001</v>
      </c>
      <c r="T229" s="144">
        <v>328.51775000000009</v>
      </c>
      <c r="U229" s="144">
        <v>232.51922000000013</v>
      </c>
      <c r="V229" s="145">
        <v>0.61014133081331057</v>
      </c>
      <c r="W229" s="145">
        <v>0.22017139394914309</v>
      </c>
      <c r="X229" s="9" t="s">
        <v>100</v>
      </c>
      <c r="Y229" s="9" t="s">
        <v>100</v>
      </c>
      <c r="Z229" s="138" t="s">
        <v>100</v>
      </c>
      <c r="AA229" s="146" t="s">
        <v>100</v>
      </c>
      <c r="AB229" s="146" t="s">
        <v>100</v>
      </c>
      <c r="AC229" s="146" t="s">
        <v>100</v>
      </c>
      <c r="AD229" s="146" t="s">
        <v>100</v>
      </c>
      <c r="AE229" s="146" t="s">
        <v>100</v>
      </c>
      <c r="AF229" s="146" t="s">
        <v>100</v>
      </c>
      <c r="AG229" s="147" t="s">
        <v>100</v>
      </c>
      <c r="AH229" s="147" t="s">
        <v>100</v>
      </c>
      <c r="AI229" s="148" t="s">
        <v>100</v>
      </c>
      <c r="AJ229" s="148" t="s">
        <v>100</v>
      </c>
      <c r="AK229" s="9" t="s">
        <v>100</v>
      </c>
      <c r="AL229" s="139" t="s">
        <v>100</v>
      </c>
      <c r="AM229" s="139" t="s">
        <v>100</v>
      </c>
      <c r="AN229" s="79" t="s">
        <v>100</v>
      </c>
      <c r="AO229" s="79" t="s">
        <v>100</v>
      </c>
      <c r="AP229" s="79" t="s">
        <v>100</v>
      </c>
      <c r="AQ229" s="32" t="s">
        <v>100</v>
      </c>
      <c r="AR229" s="138" t="s">
        <v>100</v>
      </c>
    </row>
    <row r="230" spans="1:44" ht="140.25">
      <c r="A230" s="9">
        <v>226</v>
      </c>
      <c r="B230" s="7" t="s">
        <v>88</v>
      </c>
      <c r="C230" s="7" t="s">
        <v>594</v>
      </c>
      <c r="D230" s="9" t="s">
        <v>709</v>
      </c>
      <c r="E230" s="138" t="s">
        <v>710</v>
      </c>
      <c r="F230" s="138" t="s">
        <v>722</v>
      </c>
      <c r="G230" s="138" t="s">
        <v>723</v>
      </c>
      <c r="H230" s="138" t="s">
        <v>317</v>
      </c>
      <c r="I230" s="138" t="s">
        <v>317</v>
      </c>
      <c r="J230" s="138" t="s">
        <v>713</v>
      </c>
      <c r="K230" s="9" t="s">
        <v>96</v>
      </c>
      <c r="L230" s="7" t="s">
        <v>97</v>
      </c>
      <c r="M230" s="7" t="s">
        <v>98</v>
      </c>
      <c r="N230" s="141">
        <v>3032.8638999999998</v>
      </c>
      <c r="O230" s="142">
        <v>3167.4920499999998</v>
      </c>
      <c r="P230" s="141">
        <v>6200.3559499999992</v>
      </c>
      <c r="Q230" s="141">
        <v>226.38448</v>
      </c>
      <c r="R230" s="157">
        <v>2520.3042400000004</v>
      </c>
      <c r="S230" s="141">
        <v>2746.6887200000006</v>
      </c>
      <c r="T230" s="144">
        <v>-647.18780999999944</v>
      </c>
      <c r="U230" s="144">
        <v>-3453.6672299999987</v>
      </c>
      <c r="V230" s="145">
        <v>-0.20432184194432296</v>
      </c>
      <c r="W230" s="145">
        <v>-0.55701112288561416</v>
      </c>
      <c r="X230" s="9" t="s">
        <v>598</v>
      </c>
      <c r="Y230" s="9" t="s">
        <v>598</v>
      </c>
      <c r="Z230" s="138" t="s">
        <v>599</v>
      </c>
      <c r="AA230" s="146" t="s">
        <v>100</v>
      </c>
      <c r="AB230" s="146" t="s">
        <v>100</v>
      </c>
      <c r="AC230" s="146" t="s">
        <v>100</v>
      </c>
      <c r="AD230" s="146" t="s">
        <v>100</v>
      </c>
      <c r="AE230" s="146" t="s">
        <v>100</v>
      </c>
      <c r="AF230" s="146" t="s">
        <v>100</v>
      </c>
      <c r="AG230" s="147" t="s">
        <v>100</v>
      </c>
      <c r="AH230" s="147" t="s">
        <v>100</v>
      </c>
      <c r="AI230" s="148" t="s">
        <v>100</v>
      </c>
      <c r="AJ230" s="148" t="s">
        <v>100</v>
      </c>
      <c r="AK230" s="9" t="s">
        <v>100</v>
      </c>
      <c r="AL230" s="139" t="s">
        <v>600</v>
      </c>
      <c r="AM230" s="139" t="s">
        <v>100</v>
      </c>
      <c r="AN230" s="79" t="s">
        <v>101</v>
      </c>
      <c r="AO230" s="79" t="s">
        <v>101</v>
      </c>
      <c r="AP230" s="79" t="s">
        <v>101</v>
      </c>
      <c r="AQ230" s="32" t="s">
        <v>108</v>
      </c>
      <c r="AR230" s="138" t="s">
        <v>724</v>
      </c>
    </row>
    <row r="231" spans="1:44" ht="38.25">
      <c r="A231" s="9">
        <v>227</v>
      </c>
      <c r="B231" s="7" t="s">
        <v>88</v>
      </c>
      <c r="C231" s="7" t="s">
        <v>594</v>
      </c>
      <c r="D231" s="9" t="s">
        <v>709</v>
      </c>
      <c r="E231" s="138" t="s">
        <v>710</v>
      </c>
      <c r="F231" s="138" t="s">
        <v>722</v>
      </c>
      <c r="G231" s="138" t="s">
        <v>723</v>
      </c>
      <c r="H231" s="138" t="s">
        <v>620</v>
      </c>
      <c r="I231" s="138" t="s">
        <v>718</v>
      </c>
      <c r="J231" s="138" t="s">
        <v>713</v>
      </c>
      <c r="K231" s="9" t="s">
        <v>96</v>
      </c>
      <c r="L231" s="7" t="s">
        <v>100</v>
      </c>
      <c r="M231" s="7" t="s">
        <v>100</v>
      </c>
      <c r="N231" s="141">
        <v>3032.8638999999998</v>
      </c>
      <c r="O231" s="142">
        <v>3167.4920499999998</v>
      </c>
      <c r="P231" s="141">
        <v>6200.3559499999992</v>
      </c>
      <c r="Q231" s="141">
        <v>226.38448</v>
      </c>
      <c r="R231" s="141">
        <v>2520.3042400000004</v>
      </c>
      <c r="S231" s="141">
        <v>2746.6887200000006</v>
      </c>
      <c r="T231" s="144">
        <v>-647.18780999999944</v>
      </c>
      <c r="U231" s="144">
        <v>-3453.6672299999987</v>
      </c>
      <c r="V231" s="145">
        <v>-0.20432184194432296</v>
      </c>
      <c r="W231" s="145">
        <v>-0.55701112288561416</v>
      </c>
      <c r="X231" s="9" t="s">
        <v>100</v>
      </c>
      <c r="Y231" s="9" t="s">
        <v>100</v>
      </c>
      <c r="Z231" s="138" t="s">
        <v>100</v>
      </c>
      <c r="AA231" s="146" t="s">
        <v>100</v>
      </c>
      <c r="AB231" s="146" t="s">
        <v>100</v>
      </c>
      <c r="AC231" s="146" t="s">
        <v>100</v>
      </c>
      <c r="AD231" s="146" t="s">
        <v>100</v>
      </c>
      <c r="AE231" s="146" t="s">
        <v>100</v>
      </c>
      <c r="AF231" s="146" t="s">
        <v>100</v>
      </c>
      <c r="AG231" s="147" t="s">
        <v>100</v>
      </c>
      <c r="AH231" s="147" t="s">
        <v>100</v>
      </c>
      <c r="AI231" s="148" t="s">
        <v>100</v>
      </c>
      <c r="AJ231" s="148" t="s">
        <v>100</v>
      </c>
      <c r="AK231" s="9" t="s">
        <v>100</v>
      </c>
      <c r="AL231" s="139" t="s">
        <v>100</v>
      </c>
      <c r="AM231" s="139" t="s">
        <v>100</v>
      </c>
      <c r="AN231" s="79" t="s">
        <v>100</v>
      </c>
      <c r="AO231" s="79" t="s">
        <v>100</v>
      </c>
      <c r="AP231" s="79" t="s">
        <v>100</v>
      </c>
      <c r="AQ231" s="32" t="s">
        <v>100</v>
      </c>
      <c r="AR231" s="138" t="s">
        <v>100</v>
      </c>
    </row>
    <row r="232" spans="1:44" ht="102">
      <c r="A232" s="9">
        <v>228</v>
      </c>
      <c r="B232" s="7" t="s">
        <v>88</v>
      </c>
      <c r="C232" s="7" t="s">
        <v>594</v>
      </c>
      <c r="D232" s="9" t="s">
        <v>709</v>
      </c>
      <c r="E232" s="138" t="s">
        <v>710</v>
      </c>
      <c r="F232" s="138" t="s">
        <v>725</v>
      </c>
      <c r="G232" s="138" t="s">
        <v>726</v>
      </c>
      <c r="H232" s="138" t="s">
        <v>317</v>
      </c>
      <c r="I232" s="138" t="s">
        <v>317</v>
      </c>
      <c r="J232" s="138" t="s">
        <v>713</v>
      </c>
      <c r="K232" s="9" t="s">
        <v>96</v>
      </c>
      <c r="L232" s="7" t="s">
        <v>97</v>
      </c>
      <c r="M232" s="7" t="s">
        <v>98</v>
      </c>
      <c r="N232" s="141">
        <v>5970.5151699999997</v>
      </c>
      <c r="O232" s="142">
        <v>6210.1309000000001</v>
      </c>
      <c r="P232" s="141">
        <v>12180.646069999999</v>
      </c>
      <c r="Q232" s="141">
        <v>11181.47249</v>
      </c>
      <c r="R232" s="141">
        <v>11110.766369999999</v>
      </c>
      <c r="S232" s="141">
        <v>22292.238859999998</v>
      </c>
      <c r="T232" s="144">
        <v>4900.6354699999993</v>
      </c>
      <c r="U232" s="144">
        <v>10111.592789999999</v>
      </c>
      <c r="V232" s="145">
        <v>0.7891356154827589</v>
      </c>
      <c r="W232" s="145">
        <v>0.83013599868927146</v>
      </c>
      <c r="X232" s="9" t="s">
        <v>598</v>
      </c>
      <c r="Y232" s="9" t="s">
        <v>598</v>
      </c>
      <c r="Z232" s="138" t="s">
        <v>599</v>
      </c>
      <c r="AA232" s="146" t="s">
        <v>100</v>
      </c>
      <c r="AB232" s="146" t="s">
        <v>100</v>
      </c>
      <c r="AC232" s="146" t="s">
        <v>100</v>
      </c>
      <c r="AD232" s="146" t="s">
        <v>100</v>
      </c>
      <c r="AE232" s="146" t="s">
        <v>100</v>
      </c>
      <c r="AF232" s="146" t="s">
        <v>100</v>
      </c>
      <c r="AG232" s="147" t="s">
        <v>100</v>
      </c>
      <c r="AH232" s="147" t="s">
        <v>100</v>
      </c>
      <c r="AI232" s="148" t="s">
        <v>100</v>
      </c>
      <c r="AJ232" s="148" t="s">
        <v>100</v>
      </c>
      <c r="AK232" s="9" t="s">
        <v>100</v>
      </c>
      <c r="AL232" s="139" t="s">
        <v>600</v>
      </c>
      <c r="AM232" s="139" t="s">
        <v>100</v>
      </c>
      <c r="AN232" s="79" t="s">
        <v>101</v>
      </c>
      <c r="AO232" s="79" t="s">
        <v>101</v>
      </c>
      <c r="AP232" s="79" t="s">
        <v>101</v>
      </c>
      <c r="AQ232" s="32" t="s">
        <v>108</v>
      </c>
      <c r="AR232" s="138" t="s">
        <v>727</v>
      </c>
    </row>
    <row r="233" spans="1:44" ht="38.25">
      <c r="A233" s="9">
        <v>229</v>
      </c>
      <c r="B233" s="7" t="s">
        <v>88</v>
      </c>
      <c r="C233" s="7" t="s">
        <v>594</v>
      </c>
      <c r="D233" s="9" t="s">
        <v>709</v>
      </c>
      <c r="E233" s="138" t="s">
        <v>710</v>
      </c>
      <c r="F233" s="138" t="s">
        <v>725</v>
      </c>
      <c r="G233" s="138" t="s">
        <v>726</v>
      </c>
      <c r="H233" s="138" t="s">
        <v>620</v>
      </c>
      <c r="I233" s="138" t="s">
        <v>718</v>
      </c>
      <c r="J233" s="138" t="s">
        <v>713</v>
      </c>
      <c r="K233" s="9" t="s">
        <v>96</v>
      </c>
      <c r="L233" s="7" t="s">
        <v>100</v>
      </c>
      <c r="M233" s="7" t="s">
        <v>100</v>
      </c>
      <c r="N233" s="141">
        <v>5970.5151699999997</v>
      </c>
      <c r="O233" s="142">
        <v>6210.1309000000001</v>
      </c>
      <c r="P233" s="141">
        <v>12180.646069999999</v>
      </c>
      <c r="Q233" s="141">
        <v>11181.47249</v>
      </c>
      <c r="R233" s="141">
        <v>11110.766369999999</v>
      </c>
      <c r="S233" s="141">
        <v>22292.238859999998</v>
      </c>
      <c r="T233" s="144">
        <v>4900.6354699999993</v>
      </c>
      <c r="U233" s="144">
        <v>10111.592789999999</v>
      </c>
      <c r="V233" s="145">
        <v>0.7891356154827589</v>
      </c>
      <c r="W233" s="145">
        <v>0.83013599868927146</v>
      </c>
      <c r="X233" s="9" t="s">
        <v>100</v>
      </c>
      <c r="Y233" s="9" t="s">
        <v>100</v>
      </c>
      <c r="Z233" s="138" t="s">
        <v>100</v>
      </c>
      <c r="AA233" s="146" t="s">
        <v>100</v>
      </c>
      <c r="AB233" s="146" t="s">
        <v>100</v>
      </c>
      <c r="AC233" s="146" t="s">
        <v>100</v>
      </c>
      <c r="AD233" s="146" t="s">
        <v>100</v>
      </c>
      <c r="AE233" s="146" t="s">
        <v>100</v>
      </c>
      <c r="AF233" s="146" t="s">
        <v>100</v>
      </c>
      <c r="AG233" s="147" t="s">
        <v>100</v>
      </c>
      <c r="AH233" s="147" t="s">
        <v>100</v>
      </c>
      <c r="AI233" s="148" t="s">
        <v>100</v>
      </c>
      <c r="AJ233" s="148" t="s">
        <v>100</v>
      </c>
      <c r="AK233" s="9" t="s">
        <v>100</v>
      </c>
      <c r="AL233" s="139" t="s">
        <v>100</v>
      </c>
      <c r="AM233" s="139" t="s">
        <v>100</v>
      </c>
      <c r="AN233" s="79" t="s">
        <v>100</v>
      </c>
      <c r="AO233" s="79" t="s">
        <v>100</v>
      </c>
      <c r="AP233" s="79" t="s">
        <v>100</v>
      </c>
      <c r="AQ233" s="32" t="s">
        <v>100</v>
      </c>
      <c r="AR233" s="138" t="s">
        <v>100</v>
      </c>
    </row>
    <row r="234" spans="1:44" ht="127.5">
      <c r="A234" s="9">
        <v>230</v>
      </c>
      <c r="B234" s="7" t="s">
        <v>88</v>
      </c>
      <c r="C234" s="7" t="s">
        <v>594</v>
      </c>
      <c r="D234" s="9" t="s">
        <v>728</v>
      </c>
      <c r="E234" s="138" t="s">
        <v>729</v>
      </c>
      <c r="F234" s="138" t="s">
        <v>100</v>
      </c>
      <c r="G234" s="138" t="s">
        <v>286</v>
      </c>
      <c r="H234" s="138" t="s">
        <v>609</v>
      </c>
      <c r="I234" s="138" t="s">
        <v>609</v>
      </c>
      <c r="J234" s="140" t="s">
        <v>730</v>
      </c>
      <c r="K234" s="9" t="s">
        <v>96</v>
      </c>
      <c r="L234" s="7" t="s">
        <v>97</v>
      </c>
      <c r="M234" s="7" t="s">
        <v>98</v>
      </c>
      <c r="N234" s="141">
        <v>249483.03133000003</v>
      </c>
      <c r="O234" s="142">
        <v>260557.52731999999</v>
      </c>
      <c r="P234" s="141">
        <v>510040.55865000002</v>
      </c>
      <c r="Q234" s="141">
        <v>395409.83264000004</v>
      </c>
      <c r="R234" s="141">
        <v>480188.87968000001</v>
      </c>
      <c r="S234" s="141">
        <v>875598.71232000005</v>
      </c>
      <c r="T234" s="144">
        <v>219631.35236000002</v>
      </c>
      <c r="U234" s="144">
        <v>365558.15367000003</v>
      </c>
      <c r="V234" s="145">
        <v>0.84292844892660856</v>
      </c>
      <c r="W234" s="145">
        <v>0.71672369475395648</v>
      </c>
      <c r="X234" s="9" t="s">
        <v>611</v>
      </c>
      <c r="Y234" s="9" t="s">
        <v>611</v>
      </c>
      <c r="Z234" s="138" t="s">
        <v>599</v>
      </c>
      <c r="AA234" s="146" t="s">
        <v>100</v>
      </c>
      <c r="AB234" s="146" t="s">
        <v>100</v>
      </c>
      <c r="AC234" s="146" t="s">
        <v>100</v>
      </c>
      <c r="AD234" s="146" t="s">
        <v>100</v>
      </c>
      <c r="AE234" s="146" t="s">
        <v>100</v>
      </c>
      <c r="AF234" s="146" t="s">
        <v>100</v>
      </c>
      <c r="AG234" s="147" t="s">
        <v>100</v>
      </c>
      <c r="AH234" s="147" t="s">
        <v>100</v>
      </c>
      <c r="AI234" s="148" t="s">
        <v>100</v>
      </c>
      <c r="AJ234" s="148" t="s">
        <v>100</v>
      </c>
      <c r="AK234" s="9" t="s">
        <v>100</v>
      </c>
      <c r="AL234" s="138" t="s">
        <v>731</v>
      </c>
      <c r="AM234" s="139" t="s">
        <v>100</v>
      </c>
      <c r="AN234" s="79" t="s">
        <v>125</v>
      </c>
      <c r="AO234" s="79" t="s">
        <v>125</v>
      </c>
      <c r="AP234" s="79" t="s">
        <v>125</v>
      </c>
      <c r="AQ234" s="32" t="s">
        <v>678</v>
      </c>
      <c r="AR234" s="138" t="s">
        <v>732</v>
      </c>
    </row>
    <row r="235" spans="1:44" ht="135" customHeight="1">
      <c r="A235" s="9">
        <v>231</v>
      </c>
      <c r="B235" s="7" t="s">
        <v>88</v>
      </c>
      <c r="C235" s="7" t="s">
        <v>594</v>
      </c>
      <c r="D235" s="9" t="s">
        <v>307</v>
      </c>
      <c r="E235" s="138" t="s">
        <v>308</v>
      </c>
      <c r="F235" s="138" t="s">
        <v>100</v>
      </c>
      <c r="G235" s="138" t="s">
        <v>286</v>
      </c>
      <c r="H235" s="138" t="s">
        <v>317</v>
      </c>
      <c r="I235" s="138" t="s">
        <v>317</v>
      </c>
      <c r="J235" s="140" t="s">
        <v>733</v>
      </c>
      <c r="K235" s="9" t="s">
        <v>96</v>
      </c>
      <c r="L235" s="7" t="s">
        <v>97</v>
      </c>
      <c r="M235" s="7" t="s">
        <v>98</v>
      </c>
      <c r="N235" s="141">
        <v>28274.919809999999</v>
      </c>
      <c r="O235" s="142">
        <v>29475.831310000001</v>
      </c>
      <c r="P235" s="141">
        <v>57750.751120000001</v>
      </c>
      <c r="Q235" s="141">
        <v>33687.571859999996</v>
      </c>
      <c r="R235" s="141">
        <v>40138.277560000002</v>
      </c>
      <c r="S235" s="141">
        <v>73825.849419999999</v>
      </c>
      <c r="T235" s="144">
        <v>10662.446250000001</v>
      </c>
      <c r="U235" s="144">
        <v>16075.098299999998</v>
      </c>
      <c r="V235" s="145">
        <v>0.36173521750284438</v>
      </c>
      <c r="W235" s="145">
        <v>0.278353060146311</v>
      </c>
      <c r="X235" s="9" t="s">
        <v>598</v>
      </c>
      <c r="Y235" s="9" t="s">
        <v>611</v>
      </c>
      <c r="Z235" s="138" t="s">
        <v>734</v>
      </c>
      <c r="AA235" s="146">
        <v>150</v>
      </c>
      <c r="AB235" s="146">
        <v>150</v>
      </c>
      <c r="AC235" s="146">
        <v>300</v>
      </c>
      <c r="AD235" s="146">
        <v>102</v>
      </c>
      <c r="AE235" s="146">
        <v>50</v>
      </c>
      <c r="AF235" s="146">
        <v>152</v>
      </c>
      <c r="AG235" s="147">
        <v>-100</v>
      </c>
      <c r="AH235" s="147">
        <v>-148</v>
      </c>
      <c r="AI235" s="148">
        <v>-0.66666666666666663</v>
      </c>
      <c r="AJ235" s="148">
        <v>-0.49333333333333335</v>
      </c>
      <c r="AK235" s="158" t="s">
        <v>611</v>
      </c>
      <c r="AL235" s="139" t="s">
        <v>735</v>
      </c>
      <c r="AM235" s="139" t="s">
        <v>736</v>
      </c>
      <c r="AN235" s="79" t="s">
        <v>114</v>
      </c>
      <c r="AO235" s="79" t="s">
        <v>101</v>
      </c>
      <c r="AP235" s="79" t="s">
        <v>125</v>
      </c>
      <c r="AQ235" s="32" t="s">
        <v>108</v>
      </c>
      <c r="AR235" s="138" t="s">
        <v>737</v>
      </c>
    </row>
    <row r="236" spans="1:44" ht="135" customHeight="1">
      <c r="A236" s="9">
        <v>232</v>
      </c>
      <c r="B236" s="7" t="s">
        <v>88</v>
      </c>
      <c r="C236" s="7" t="s">
        <v>594</v>
      </c>
      <c r="D236" s="9" t="s">
        <v>307</v>
      </c>
      <c r="E236" s="138" t="s">
        <v>308</v>
      </c>
      <c r="F236" s="138" t="s">
        <v>100</v>
      </c>
      <c r="G236" s="138" t="s">
        <v>286</v>
      </c>
      <c r="H236" s="138" t="s">
        <v>738</v>
      </c>
      <c r="I236" s="159" t="s">
        <v>739</v>
      </c>
      <c r="J236" s="140" t="s">
        <v>733</v>
      </c>
      <c r="K236" s="9" t="s">
        <v>122</v>
      </c>
      <c r="L236" s="7" t="s">
        <v>100</v>
      </c>
      <c r="M236" s="7" t="s">
        <v>100</v>
      </c>
      <c r="N236" s="141">
        <v>0</v>
      </c>
      <c r="O236" s="142">
        <v>0</v>
      </c>
      <c r="P236" s="155">
        <v>0</v>
      </c>
      <c r="Q236" s="141">
        <v>0</v>
      </c>
      <c r="R236" s="141">
        <v>2427.23693</v>
      </c>
      <c r="S236" s="141">
        <v>2427.23693</v>
      </c>
      <c r="T236" s="160">
        <f>R236-O236</f>
        <v>2427.23693</v>
      </c>
      <c r="U236" s="160">
        <f>S236-P236</f>
        <v>2427.23693</v>
      </c>
      <c r="V236" s="161">
        <f>IF(O236=0,1,T236/O236)</f>
        <v>1</v>
      </c>
      <c r="W236" s="161">
        <f>IF(P236=0,1,S236/P236)</f>
        <v>1</v>
      </c>
      <c r="X236" s="9" t="s">
        <v>100</v>
      </c>
      <c r="Y236" s="9" t="s">
        <v>100</v>
      </c>
      <c r="Z236" s="138" t="s">
        <v>100</v>
      </c>
      <c r="AA236" s="146" t="s">
        <v>100</v>
      </c>
      <c r="AB236" s="146" t="s">
        <v>100</v>
      </c>
      <c r="AC236" s="146" t="s">
        <v>100</v>
      </c>
      <c r="AD236" s="146" t="s">
        <v>100</v>
      </c>
      <c r="AE236" s="146" t="s">
        <v>100</v>
      </c>
      <c r="AF236" s="146" t="s">
        <v>100</v>
      </c>
      <c r="AG236" s="147" t="s">
        <v>100</v>
      </c>
      <c r="AH236" s="147" t="s">
        <v>100</v>
      </c>
      <c r="AI236" s="148" t="s">
        <v>100</v>
      </c>
      <c r="AJ236" s="148" t="s">
        <v>100</v>
      </c>
      <c r="AK236" s="9" t="s">
        <v>100</v>
      </c>
      <c r="AL236" s="139" t="s">
        <v>100</v>
      </c>
      <c r="AM236" s="139" t="s">
        <v>100</v>
      </c>
      <c r="AN236" s="79" t="s">
        <v>100</v>
      </c>
      <c r="AO236" s="79" t="s">
        <v>100</v>
      </c>
      <c r="AP236" s="79" t="s">
        <v>100</v>
      </c>
      <c r="AQ236" s="32" t="s">
        <v>100</v>
      </c>
      <c r="AR236" s="138" t="s">
        <v>100</v>
      </c>
    </row>
    <row r="237" spans="1:44" ht="63.75">
      <c r="A237" s="9">
        <v>233</v>
      </c>
      <c r="B237" s="7" t="s">
        <v>88</v>
      </c>
      <c r="C237" s="7" t="s">
        <v>594</v>
      </c>
      <c r="D237" s="9" t="s">
        <v>307</v>
      </c>
      <c r="E237" s="138" t="s">
        <v>308</v>
      </c>
      <c r="F237" s="138" t="s">
        <v>100</v>
      </c>
      <c r="G237" s="138" t="s">
        <v>286</v>
      </c>
      <c r="H237" s="138" t="s">
        <v>738</v>
      </c>
      <c r="I237" s="138" t="s">
        <v>740</v>
      </c>
      <c r="J237" s="140" t="s">
        <v>733</v>
      </c>
      <c r="K237" s="9" t="s">
        <v>122</v>
      </c>
      <c r="L237" s="7" t="s">
        <v>100</v>
      </c>
      <c r="M237" s="7" t="s">
        <v>100</v>
      </c>
      <c r="N237" s="141">
        <v>113.14</v>
      </c>
      <c r="O237" s="142">
        <v>118.162069235762</v>
      </c>
      <c r="P237" s="141">
        <v>231.30206923576202</v>
      </c>
      <c r="Q237" s="141">
        <v>21.232669999999999</v>
      </c>
      <c r="R237" s="141">
        <v>-88.471729999999994</v>
      </c>
      <c r="S237" s="141">
        <v>-67.239059999999995</v>
      </c>
      <c r="T237" s="144">
        <v>-206.63379923576201</v>
      </c>
      <c r="U237" s="144">
        <v>-298.54112923576201</v>
      </c>
      <c r="V237" s="145">
        <v>-1.748732064123534</v>
      </c>
      <c r="W237" s="145">
        <v>-1.290698047891065</v>
      </c>
      <c r="X237" s="9" t="s">
        <v>100</v>
      </c>
      <c r="Y237" s="9" t="s">
        <v>100</v>
      </c>
      <c r="Z237" s="138" t="s">
        <v>100</v>
      </c>
      <c r="AA237" s="146" t="s">
        <v>100</v>
      </c>
      <c r="AB237" s="146" t="s">
        <v>100</v>
      </c>
      <c r="AC237" s="146" t="s">
        <v>100</v>
      </c>
      <c r="AD237" s="146" t="s">
        <v>100</v>
      </c>
      <c r="AE237" s="146" t="s">
        <v>100</v>
      </c>
      <c r="AF237" s="146" t="s">
        <v>100</v>
      </c>
      <c r="AG237" s="147" t="s">
        <v>100</v>
      </c>
      <c r="AH237" s="147" t="s">
        <v>100</v>
      </c>
      <c r="AI237" s="148" t="s">
        <v>100</v>
      </c>
      <c r="AJ237" s="148" t="s">
        <v>100</v>
      </c>
      <c r="AK237" s="9" t="s">
        <v>100</v>
      </c>
      <c r="AL237" s="139" t="s">
        <v>100</v>
      </c>
      <c r="AM237" s="139" t="s">
        <v>100</v>
      </c>
      <c r="AN237" s="79" t="s">
        <v>100</v>
      </c>
      <c r="AO237" s="79" t="s">
        <v>100</v>
      </c>
      <c r="AP237" s="79" t="s">
        <v>100</v>
      </c>
      <c r="AQ237" s="32" t="s">
        <v>100</v>
      </c>
      <c r="AR237" s="138" t="s">
        <v>100</v>
      </c>
    </row>
    <row r="238" spans="1:44" ht="63.75">
      <c r="A238" s="9">
        <v>234</v>
      </c>
      <c r="B238" s="7" t="s">
        <v>88</v>
      </c>
      <c r="C238" s="7" t="s">
        <v>594</v>
      </c>
      <c r="D238" s="9" t="s">
        <v>307</v>
      </c>
      <c r="E238" s="138" t="s">
        <v>308</v>
      </c>
      <c r="F238" s="138" t="s">
        <v>100</v>
      </c>
      <c r="G238" s="138" t="s">
        <v>286</v>
      </c>
      <c r="H238" s="138" t="s">
        <v>738</v>
      </c>
      <c r="I238" s="138" t="s">
        <v>741</v>
      </c>
      <c r="J238" s="140" t="s">
        <v>733</v>
      </c>
      <c r="K238" s="9" t="s">
        <v>122</v>
      </c>
      <c r="L238" s="7" t="s">
        <v>100</v>
      </c>
      <c r="M238" s="7" t="s">
        <v>100</v>
      </c>
      <c r="N238" s="141">
        <v>3582.8960000000002</v>
      </c>
      <c r="O238" s="142">
        <v>3726.6887755534599</v>
      </c>
      <c r="P238" s="141">
        <v>7309.5847755534596</v>
      </c>
      <c r="Q238" s="141">
        <v>1471.8154999999999</v>
      </c>
      <c r="R238" s="141">
        <v>0</v>
      </c>
      <c r="S238" s="141">
        <v>1471.8154999999999</v>
      </c>
      <c r="T238" s="144">
        <v>-3726.6887755534599</v>
      </c>
      <c r="U238" s="144">
        <v>-5837.7692755534599</v>
      </c>
      <c r="V238" s="145">
        <v>-1</v>
      </c>
      <c r="W238" s="145">
        <v>-0.79864581297115356</v>
      </c>
      <c r="X238" s="9" t="s">
        <v>100</v>
      </c>
      <c r="Y238" s="9" t="s">
        <v>100</v>
      </c>
      <c r="Z238" s="138" t="s">
        <v>100</v>
      </c>
      <c r="AA238" s="146" t="s">
        <v>100</v>
      </c>
      <c r="AB238" s="146" t="s">
        <v>100</v>
      </c>
      <c r="AC238" s="146" t="s">
        <v>100</v>
      </c>
      <c r="AD238" s="146" t="s">
        <v>100</v>
      </c>
      <c r="AE238" s="146" t="s">
        <v>100</v>
      </c>
      <c r="AF238" s="146" t="s">
        <v>100</v>
      </c>
      <c r="AG238" s="147" t="s">
        <v>100</v>
      </c>
      <c r="AH238" s="147" t="s">
        <v>100</v>
      </c>
      <c r="AI238" s="148" t="s">
        <v>100</v>
      </c>
      <c r="AJ238" s="148" t="s">
        <v>100</v>
      </c>
      <c r="AK238" s="9" t="s">
        <v>100</v>
      </c>
      <c r="AL238" s="139" t="s">
        <v>100</v>
      </c>
      <c r="AM238" s="139" t="s">
        <v>100</v>
      </c>
      <c r="AN238" s="79" t="s">
        <v>100</v>
      </c>
      <c r="AO238" s="79" t="s">
        <v>100</v>
      </c>
      <c r="AP238" s="79" t="s">
        <v>100</v>
      </c>
      <c r="AQ238" s="32" t="s">
        <v>100</v>
      </c>
      <c r="AR238" s="138" t="s">
        <v>100</v>
      </c>
    </row>
    <row r="239" spans="1:44" ht="63.75">
      <c r="A239" s="9">
        <v>235</v>
      </c>
      <c r="B239" s="7" t="s">
        <v>88</v>
      </c>
      <c r="C239" s="7" t="s">
        <v>594</v>
      </c>
      <c r="D239" s="9" t="s">
        <v>307</v>
      </c>
      <c r="E239" s="138" t="s">
        <v>308</v>
      </c>
      <c r="F239" s="138" t="s">
        <v>100</v>
      </c>
      <c r="G239" s="138" t="s">
        <v>286</v>
      </c>
      <c r="H239" s="138" t="s">
        <v>738</v>
      </c>
      <c r="I239" s="138" t="s">
        <v>742</v>
      </c>
      <c r="J239" s="140" t="s">
        <v>733</v>
      </c>
      <c r="K239" s="9" t="s">
        <v>122</v>
      </c>
      <c r="L239" s="7" t="s">
        <v>100</v>
      </c>
      <c r="M239" s="7" t="s">
        <v>100</v>
      </c>
      <c r="N239" s="141">
        <v>2235.569</v>
      </c>
      <c r="O239" s="142">
        <v>2334.8051883555599</v>
      </c>
      <c r="P239" s="141">
        <v>4570.3741883555595</v>
      </c>
      <c r="Q239" s="141">
        <v>4574.6290999999992</v>
      </c>
      <c r="R239" s="141">
        <v>1985.92111</v>
      </c>
      <c r="S239" s="141">
        <v>6560.5502099999994</v>
      </c>
      <c r="T239" s="144">
        <v>-348.88407835555995</v>
      </c>
      <c r="U239" s="144">
        <v>1990.17602164444</v>
      </c>
      <c r="V239" s="145">
        <v>-0.14942748975184714</v>
      </c>
      <c r="W239" s="145">
        <v>0.43545143999697628</v>
      </c>
      <c r="X239" s="9" t="s">
        <v>100</v>
      </c>
      <c r="Y239" s="9" t="s">
        <v>100</v>
      </c>
      <c r="Z239" s="138" t="s">
        <v>100</v>
      </c>
      <c r="AA239" s="146" t="s">
        <v>100</v>
      </c>
      <c r="AB239" s="146" t="s">
        <v>100</v>
      </c>
      <c r="AC239" s="146" t="s">
        <v>100</v>
      </c>
      <c r="AD239" s="146" t="s">
        <v>100</v>
      </c>
      <c r="AE239" s="146" t="s">
        <v>100</v>
      </c>
      <c r="AF239" s="146" t="s">
        <v>100</v>
      </c>
      <c r="AG239" s="147" t="s">
        <v>100</v>
      </c>
      <c r="AH239" s="147" t="s">
        <v>100</v>
      </c>
      <c r="AI239" s="148" t="s">
        <v>100</v>
      </c>
      <c r="AJ239" s="148" t="s">
        <v>100</v>
      </c>
      <c r="AK239" s="9" t="s">
        <v>100</v>
      </c>
      <c r="AL239" s="139" t="s">
        <v>100</v>
      </c>
      <c r="AM239" s="139" t="s">
        <v>100</v>
      </c>
      <c r="AN239" s="79" t="s">
        <v>100</v>
      </c>
      <c r="AO239" s="79" t="s">
        <v>100</v>
      </c>
      <c r="AP239" s="79" t="s">
        <v>100</v>
      </c>
      <c r="AQ239" s="32" t="s">
        <v>100</v>
      </c>
      <c r="AR239" s="138" t="s">
        <v>100</v>
      </c>
    </row>
    <row r="240" spans="1:44" ht="63.75">
      <c r="A240" s="9">
        <v>236</v>
      </c>
      <c r="B240" s="7" t="s">
        <v>88</v>
      </c>
      <c r="C240" s="7" t="s">
        <v>594</v>
      </c>
      <c r="D240" s="9" t="s">
        <v>307</v>
      </c>
      <c r="E240" s="138" t="s">
        <v>308</v>
      </c>
      <c r="F240" s="138" t="s">
        <v>100</v>
      </c>
      <c r="G240" s="138" t="s">
        <v>286</v>
      </c>
      <c r="H240" s="21" t="s">
        <v>620</v>
      </c>
      <c r="I240" s="138" t="s">
        <v>707</v>
      </c>
      <c r="J240" s="162" t="s">
        <v>733</v>
      </c>
      <c r="K240" s="9" t="s">
        <v>96</v>
      </c>
      <c r="L240" s="7" t="s">
        <v>100</v>
      </c>
      <c r="M240" s="7" t="s">
        <v>100</v>
      </c>
      <c r="N240" s="141">
        <v>0</v>
      </c>
      <c r="O240" s="142">
        <v>0</v>
      </c>
      <c r="P240" s="141">
        <v>0</v>
      </c>
      <c r="Q240" s="141">
        <v>0</v>
      </c>
      <c r="R240" s="141">
        <v>2906.4888999999998</v>
      </c>
      <c r="S240" s="141">
        <v>2906.4888999999998</v>
      </c>
      <c r="T240" s="160">
        <f>R240-O240</f>
        <v>2906.4888999999998</v>
      </c>
      <c r="U240" s="160">
        <f>S240-P240</f>
        <v>2906.4888999999998</v>
      </c>
      <c r="V240" s="161">
        <f>IF(O240=0,1,T240/O240)</f>
        <v>1</v>
      </c>
      <c r="W240" s="161">
        <f>IF(P240=0,1,S240/P240)</f>
        <v>1</v>
      </c>
      <c r="X240" s="9" t="s">
        <v>100</v>
      </c>
      <c r="Y240" s="9" t="s">
        <v>100</v>
      </c>
      <c r="Z240" s="138" t="s">
        <v>100</v>
      </c>
      <c r="AA240" s="146" t="s">
        <v>100</v>
      </c>
      <c r="AB240" s="146" t="s">
        <v>100</v>
      </c>
      <c r="AC240" s="146" t="s">
        <v>100</v>
      </c>
      <c r="AD240" s="146" t="s">
        <v>100</v>
      </c>
      <c r="AE240" s="146" t="s">
        <v>100</v>
      </c>
      <c r="AF240" s="146" t="s">
        <v>100</v>
      </c>
      <c r="AG240" s="147" t="s">
        <v>100</v>
      </c>
      <c r="AH240" s="147" t="s">
        <v>100</v>
      </c>
      <c r="AI240" s="148" t="s">
        <v>100</v>
      </c>
      <c r="AJ240" s="148" t="s">
        <v>100</v>
      </c>
      <c r="AK240" s="9" t="s">
        <v>100</v>
      </c>
      <c r="AL240" s="139" t="s">
        <v>100</v>
      </c>
      <c r="AM240" s="139" t="s">
        <v>100</v>
      </c>
      <c r="AN240" s="79" t="s">
        <v>100</v>
      </c>
      <c r="AO240" s="79" t="s">
        <v>100</v>
      </c>
      <c r="AP240" s="79" t="s">
        <v>100</v>
      </c>
      <c r="AQ240" s="32" t="s">
        <v>100</v>
      </c>
      <c r="AR240" s="138" t="s">
        <v>100</v>
      </c>
    </row>
    <row r="241" spans="1:44" ht="63.75">
      <c r="A241" s="9">
        <v>237</v>
      </c>
      <c r="B241" s="7" t="s">
        <v>88</v>
      </c>
      <c r="C241" s="7" t="s">
        <v>594</v>
      </c>
      <c r="D241" s="9" t="s">
        <v>307</v>
      </c>
      <c r="E241" s="138" t="s">
        <v>308</v>
      </c>
      <c r="F241" s="138" t="s">
        <v>100</v>
      </c>
      <c r="G241" s="138" t="s">
        <v>286</v>
      </c>
      <c r="H241" s="138" t="s">
        <v>602</v>
      </c>
      <c r="I241" s="1" t="s">
        <v>708</v>
      </c>
      <c r="J241" s="140" t="s">
        <v>733</v>
      </c>
      <c r="K241" s="9" t="s">
        <v>122</v>
      </c>
      <c r="L241" s="7" t="s">
        <v>100</v>
      </c>
      <c r="M241" s="7" t="s">
        <v>100</v>
      </c>
      <c r="N241" s="141">
        <v>0</v>
      </c>
      <c r="O241" s="142">
        <v>0</v>
      </c>
      <c r="P241" s="141">
        <v>0</v>
      </c>
      <c r="Q241" s="141">
        <v>0</v>
      </c>
      <c r="R241" s="141">
        <v>2906.4888999999998</v>
      </c>
      <c r="S241" s="141">
        <v>2906.4888999999998</v>
      </c>
      <c r="T241" s="160">
        <f>R241-O241</f>
        <v>2906.4888999999998</v>
      </c>
      <c r="U241" s="160">
        <f>S241-P241</f>
        <v>2906.4888999999998</v>
      </c>
      <c r="V241" s="161">
        <f>IF(O241=0,1,T241/O241)</f>
        <v>1</v>
      </c>
      <c r="W241" s="161">
        <f>IF(P241=0,1,S241/P241)</f>
        <v>1</v>
      </c>
      <c r="X241" s="9" t="s">
        <v>100</v>
      </c>
      <c r="Y241" s="9" t="s">
        <v>100</v>
      </c>
      <c r="Z241" s="138" t="s">
        <v>100</v>
      </c>
      <c r="AA241" s="146" t="s">
        <v>100</v>
      </c>
      <c r="AB241" s="146" t="s">
        <v>100</v>
      </c>
      <c r="AC241" s="146" t="s">
        <v>100</v>
      </c>
      <c r="AD241" s="146" t="s">
        <v>100</v>
      </c>
      <c r="AE241" s="146" t="s">
        <v>100</v>
      </c>
      <c r="AF241" s="146" t="s">
        <v>100</v>
      </c>
      <c r="AG241" s="147" t="s">
        <v>100</v>
      </c>
      <c r="AH241" s="147" t="s">
        <v>100</v>
      </c>
      <c r="AI241" s="148" t="s">
        <v>100</v>
      </c>
      <c r="AJ241" s="148" t="s">
        <v>100</v>
      </c>
      <c r="AK241" s="9" t="s">
        <v>100</v>
      </c>
      <c r="AL241" s="139" t="s">
        <v>100</v>
      </c>
      <c r="AM241" s="139" t="s">
        <v>100</v>
      </c>
      <c r="AN241" s="79" t="s">
        <v>100</v>
      </c>
      <c r="AO241" s="79" t="s">
        <v>100</v>
      </c>
      <c r="AP241" s="79" t="s">
        <v>100</v>
      </c>
      <c r="AQ241" s="32" t="s">
        <v>100</v>
      </c>
      <c r="AR241" s="138" t="s">
        <v>100</v>
      </c>
    </row>
    <row r="242" spans="1:44" ht="63.75">
      <c r="A242" s="9">
        <v>238</v>
      </c>
      <c r="B242" s="7" t="s">
        <v>88</v>
      </c>
      <c r="C242" s="7" t="s">
        <v>594</v>
      </c>
      <c r="D242" s="9" t="s">
        <v>307</v>
      </c>
      <c r="E242" s="138" t="s">
        <v>308</v>
      </c>
      <c r="F242" s="138" t="s">
        <v>100</v>
      </c>
      <c r="G242" s="138" t="s">
        <v>286</v>
      </c>
      <c r="H242" s="138" t="s">
        <v>602</v>
      </c>
      <c r="I242" s="138" t="s">
        <v>743</v>
      </c>
      <c r="J242" s="140" t="s">
        <v>733</v>
      </c>
      <c r="K242" s="9" t="s">
        <v>122</v>
      </c>
      <c r="L242" s="7" t="s">
        <v>100</v>
      </c>
      <c r="M242" s="7" t="s">
        <v>100</v>
      </c>
      <c r="N242" s="141">
        <v>276.97342624497799</v>
      </c>
      <c r="O242" s="142">
        <v>289.266522623605</v>
      </c>
      <c r="P242" s="141">
        <v>566.23994886858304</v>
      </c>
      <c r="Q242" s="141">
        <v>4.9573900000000002</v>
      </c>
      <c r="R242" s="141">
        <v>3.0238200000000002</v>
      </c>
      <c r="S242" s="141">
        <v>7.9812100000000008</v>
      </c>
      <c r="T242" s="144">
        <v>-286.242702623605</v>
      </c>
      <c r="U242" s="144">
        <v>-558.25873886858301</v>
      </c>
      <c r="V242" s="145">
        <v>-0.98954659539384515</v>
      </c>
      <c r="W242" s="145">
        <v>-0.98590489770997702</v>
      </c>
      <c r="X242" s="9" t="s">
        <v>100</v>
      </c>
      <c r="Y242" s="9" t="s">
        <v>100</v>
      </c>
      <c r="Z242" s="138" t="s">
        <v>100</v>
      </c>
      <c r="AA242" s="146" t="s">
        <v>100</v>
      </c>
      <c r="AB242" s="146" t="s">
        <v>100</v>
      </c>
      <c r="AC242" s="146" t="s">
        <v>100</v>
      </c>
      <c r="AD242" s="146" t="s">
        <v>100</v>
      </c>
      <c r="AE242" s="146" t="s">
        <v>100</v>
      </c>
      <c r="AF242" s="146" t="s">
        <v>100</v>
      </c>
      <c r="AG242" s="147" t="s">
        <v>100</v>
      </c>
      <c r="AH242" s="147" t="s">
        <v>100</v>
      </c>
      <c r="AI242" s="148" t="s">
        <v>100</v>
      </c>
      <c r="AJ242" s="148" t="s">
        <v>100</v>
      </c>
      <c r="AK242" s="9" t="s">
        <v>100</v>
      </c>
      <c r="AL242" s="139" t="s">
        <v>100</v>
      </c>
      <c r="AM242" s="139" t="s">
        <v>100</v>
      </c>
      <c r="AN242" s="79" t="s">
        <v>100</v>
      </c>
      <c r="AO242" s="79" t="s">
        <v>100</v>
      </c>
      <c r="AP242" s="79" t="s">
        <v>100</v>
      </c>
      <c r="AQ242" s="32" t="s">
        <v>100</v>
      </c>
      <c r="AR242" s="138" t="s">
        <v>100</v>
      </c>
    </row>
    <row r="243" spans="1:44" ht="63.75">
      <c r="A243" s="9">
        <v>239</v>
      </c>
      <c r="B243" s="7" t="s">
        <v>88</v>
      </c>
      <c r="C243" s="7" t="s">
        <v>594</v>
      </c>
      <c r="D243" s="9" t="s">
        <v>307</v>
      </c>
      <c r="E243" s="138" t="s">
        <v>308</v>
      </c>
      <c r="F243" s="138" t="s">
        <v>100</v>
      </c>
      <c r="G243" s="138" t="s">
        <v>286</v>
      </c>
      <c r="H243" s="138" t="s">
        <v>602</v>
      </c>
      <c r="I243" s="138" t="s">
        <v>744</v>
      </c>
      <c r="J243" s="140" t="s">
        <v>733</v>
      </c>
      <c r="K243" s="9" t="s">
        <v>122</v>
      </c>
      <c r="L243" s="7" t="s">
        <v>100</v>
      </c>
      <c r="M243" s="7" t="s">
        <v>100</v>
      </c>
      <c r="N243" s="141">
        <v>3587.13787308478</v>
      </c>
      <c r="O243" s="142">
        <v>3731.0792808164401</v>
      </c>
      <c r="P243" s="141">
        <v>7318.2171539012197</v>
      </c>
      <c r="Q243" s="141">
        <v>3955.8219700000004</v>
      </c>
      <c r="R243" s="141">
        <v>1991.06313</v>
      </c>
      <c r="S243" s="141">
        <v>5946.8851000000004</v>
      </c>
      <c r="T243" s="144">
        <v>-1740.0161508164401</v>
      </c>
      <c r="U243" s="144">
        <v>-1371.3320539012193</v>
      </c>
      <c r="V243" s="145">
        <v>-0.46635732447788869</v>
      </c>
      <c r="W243" s="145">
        <v>-0.18738608394124859</v>
      </c>
      <c r="X243" s="9" t="s">
        <v>100</v>
      </c>
      <c r="Y243" s="9" t="s">
        <v>100</v>
      </c>
      <c r="Z243" s="138" t="s">
        <v>734</v>
      </c>
      <c r="AA243" s="146">
        <v>150</v>
      </c>
      <c r="AB243" s="146">
        <v>150</v>
      </c>
      <c r="AC243" s="146">
        <v>300</v>
      </c>
      <c r="AD243" s="146">
        <v>102</v>
      </c>
      <c r="AE243" s="146">
        <v>50</v>
      </c>
      <c r="AF243" s="146">
        <v>152</v>
      </c>
      <c r="AG243" s="147">
        <v>-100</v>
      </c>
      <c r="AH243" s="147">
        <v>-148</v>
      </c>
      <c r="AI243" s="148">
        <v>-0.66666666666666663</v>
      </c>
      <c r="AJ243" s="148">
        <v>-0.49333333333333335</v>
      </c>
      <c r="AK243" s="9" t="s">
        <v>100</v>
      </c>
      <c r="AL243" s="139" t="s">
        <v>100</v>
      </c>
      <c r="AM243" s="139" t="s">
        <v>100</v>
      </c>
      <c r="AN243" s="79" t="s">
        <v>100</v>
      </c>
      <c r="AO243" s="79" t="s">
        <v>100</v>
      </c>
      <c r="AP243" s="79" t="s">
        <v>100</v>
      </c>
      <c r="AQ243" s="32" t="s">
        <v>100</v>
      </c>
      <c r="AR243" s="138" t="s">
        <v>100</v>
      </c>
    </row>
    <row r="244" spans="1:44" ht="63.75">
      <c r="A244" s="9">
        <v>240</v>
      </c>
      <c r="B244" s="7" t="s">
        <v>88</v>
      </c>
      <c r="C244" s="7" t="s">
        <v>594</v>
      </c>
      <c r="D244" s="9" t="s">
        <v>307</v>
      </c>
      <c r="E244" s="138" t="s">
        <v>308</v>
      </c>
      <c r="F244" s="138" t="s">
        <v>100</v>
      </c>
      <c r="G244" s="138" t="s">
        <v>286</v>
      </c>
      <c r="H244" s="138" t="s">
        <v>602</v>
      </c>
      <c r="I244" s="138" t="s">
        <v>745</v>
      </c>
      <c r="J244" s="140" t="s">
        <v>733</v>
      </c>
      <c r="K244" s="9" t="s">
        <v>122</v>
      </c>
      <c r="L244" s="7" t="s">
        <v>100</v>
      </c>
      <c r="M244" s="7" t="s">
        <v>100</v>
      </c>
      <c r="N244" s="141">
        <v>11118.958679666299</v>
      </c>
      <c r="O244" s="142">
        <v>11612</v>
      </c>
      <c r="P244" s="141">
        <v>22730.958679666299</v>
      </c>
      <c r="Q244" s="141">
        <v>-1.1999999999999999E-4</v>
      </c>
      <c r="R244" s="141">
        <v>0</v>
      </c>
      <c r="S244" s="141">
        <v>-1.1999999999999999E-4</v>
      </c>
      <c r="T244" s="144">
        <v>-11612</v>
      </c>
      <c r="U244" s="144">
        <v>-22730.958799666299</v>
      </c>
      <c r="V244" s="145">
        <v>-1</v>
      </c>
      <c r="W244" s="145">
        <v>-1.0000000052791438</v>
      </c>
      <c r="X244" s="9" t="s">
        <v>100</v>
      </c>
      <c r="Y244" s="9" t="s">
        <v>100</v>
      </c>
      <c r="Z244" s="138" t="s">
        <v>100</v>
      </c>
      <c r="AA244" s="146" t="s">
        <v>100</v>
      </c>
      <c r="AB244" s="146" t="s">
        <v>100</v>
      </c>
      <c r="AC244" s="146" t="s">
        <v>100</v>
      </c>
      <c r="AD244" s="146" t="s">
        <v>100</v>
      </c>
      <c r="AE244" s="146" t="s">
        <v>100</v>
      </c>
      <c r="AF244" s="146" t="s">
        <v>100</v>
      </c>
      <c r="AG244" s="147" t="s">
        <v>100</v>
      </c>
      <c r="AH244" s="147" t="s">
        <v>100</v>
      </c>
      <c r="AI244" s="148" t="s">
        <v>100</v>
      </c>
      <c r="AJ244" s="148" t="s">
        <v>100</v>
      </c>
      <c r="AK244" s="9" t="s">
        <v>100</v>
      </c>
      <c r="AL244" s="139" t="s">
        <v>100</v>
      </c>
      <c r="AM244" s="139" t="s">
        <v>100</v>
      </c>
      <c r="AN244" s="79" t="s">
        <v>100</v>
      </c>
      <c r="AO244" s="79" t="s">
        <v>100</v>
      </c>
      <c r="AP244" s="79" t="s">
        <v>100</v>
      </c>
      <c r="AQ244" s="32" t="s">
        <v>100</v>
      </c>
      <c r="AR244" s="138" t="s">
        <v>100</v>
      </c>
    </row>
    <row r="245" spans="1:44" ht="63.75">
      <c r="A245" s="9">
        <v>241</v>
      </c>
      <c r="B245" s="7" t="s">
        <v>88</v>
      </c>
      <c r="C245" s="7" t="s">
        <v>594</v>
      </c>
      <c r="D245" s="9" t="s">
        <v>307</v>
      </c>
      <c r="E245" s="138" t="s">
        <v>308</v>
      </c>
      <c r="F245" s="138" t="s">
        <v>100</v>
      </c>
      <c r="G245" s="138" t="s">
        <v>286</v>
      </c>
      <c r="H245" s="138" t="s">
        <v>602</v>
      </c>
      <c r="I245" s="138" t="s">
        <v>746</v>
      </c>
      <c r="J245" s="140" t="s">
        <v>733</v>
      </c>
      <c r="K245" s="9" t="s">
        <v>122</v>
      </c>
      <c r="L245" s="7" t="s">
        <v>100</v>
      </c>
      <c r="M245" s="7" t="s">
        <v>100</v>
      </c>
      <c r="N245" s="141">
        <v>0</v>
      </c>
      <c r="O245" s="142">
        <v>0</v>
      </c>
      <c r="P245" s="141">
        <v>0</v>
      </c>
      <c r="Q245" s="141">
        <v>0.12919999999999998</v>
      </c>
      <c r="R245" s="141">
        <v>0</v>
      </c>
      <c r="S245" s="141">
        <v>0.12919999999999998</v>
      </c>
      <c r="T245" s="144">
        <v>0</v>
      </c>
      <c r="U245" s="144">
        <v>0.12919999999999998</v>
      </c>
      <c r="V245" s="145">
        <v>0</v>
      </c>
      <c r="W245" s="145">
        <v>1</v>
      </c>
      <c r="X245" s="9" t="s">
        <v>100</v>
      </c>
      <c r="Y245" s="9" t="s">
        <v>100</v>
      </c>
      <c r="Z245" s="138" t="s">
        <v>100</v>
      </c>
      <c r="AA245" s="146" t="s">
        <v>100</v>
      </c>
      <c r="AB245" s="146" t="s">
        <v>100</v>
      </c>
      <c r="AC245" s="146" t="s">
        <v>100</v>
      </c>
      <c r="AD245" s="146" t="s">
        <v>100</v>
      </c>
      <c r="AE245" s="146" t="s">
        <v>100</v>
      </c>
      <c r="AF245" s="146" t="s">
        <v>100</v>
      </c>
      <c r="AG245" s="147" t="s">
        <v>100</v>
      </c>
      <c r="AH245" s="147" t="s">
        <v>100</v>
      </c>
      <c r="AI245" s="148" t="s">
        <v>100</v>
      </c>
      <c r="AJ245" s="148" t="s">
        <v>100</v>
      </c>
      <c r="AK245" s="9" t="s">
        <v>100</v>
      </c>
      <c r="AL245" s="139" t="s">
        <v>100</v>
      </c>
      <c r="AM245" s="139" t="s">
        <v>100</v>
      </c>
      <c r="AN245" s="79" t="s">
        <v>100</v>
      </c>
      <c r="AO245" s="79" t="s">
        <v>100</v>
      </c>
      <c r="AP245" s="79" t="s">
        <v>100</v>
      </c>
      <c r="AQ245" s="32" t="s">
        <v>100</v>
      </c>
      <c r="AR245" s="138" t="s">
        <v>100</v>
      </c>
    </row>
    <row r="246" spans="1:44" ht="63.75">
      <c r="A246" s="9">
        <v>242</v>
      </c>
      <c r="B246" s="7" t="s">
        <v>88</v>
      </c>
      <c r="C246" s="7" t="s">
        <v>594</v>
      </c>
      <c r="D246" s="9" t="s">
        <v>307</v>
      </c>
      <c r="E246" s="138" t="s">
        <v>308</v>
      </c>
      <c r="F246" s="138" t="s">
        <v>100</v>
      </c>
      <c r="G246" s="138" t="s">
        <v>286</v>
      </c>
      <c r="H246" s="138" t="s">
        <v>602</v>
      </c>
      <c r="I246" s="138" t="s">
        <v>747</v>
      </c>
      <c r="J246" s="140" t="s">
        <v>733</v>
      </c>
      <c r="K246" s="9" t="s">
        <v>122</v>
      </c>
      <c r="L246" s="7" t="s">
        <v>100</v>
      </c>
      <c r="M246" s="7" t="s">
        <v>100</v>
      </c>
      <c r="N246" s="141">
        <v>1187.70694486857</v>
      </c>
      <c r="O246" s="142">
        <v>1235.3661694832099</v>
      </c>
      <c r="P246" s="141">
        <v>2423.0731143517796</v>
      </c>
      <c r="Q246" s="141">
        <v>904.37225000000001</v>
      </c>
      <c r="R246" s="141">
        <v>2609.1908599999997</v>
      </c>
      <c r="S246" s="141">
        <v>3513.5631099999996</v>
      </c>
      <c r="T246" s="144">
        <v>1373.8246905167898</v>
      </c>
      <c r="U246" s="144">
        <v>1090.48999564822</v>
      </c>
      <c r="V246" s="145">
        <v>1.1120789321043989</v>
      </c>
      <c r="W246" s="145">
        <v>0.45004419767166115</v>
      </c>
      <c r="X246" s="9" t="s">
        <v>100</v>
      </c>
      <c r="Y246" s="9" t="s">
        <v>100</v>
      </c>
      <c r="Z246" s="138" t="s">
        <v>100</v>
      </c>
      <c r="AA246" s="146" t="s">
        <v>100</v>
      </c>
      <c r="AB246" s="146" t="s">
        <v>100</v>
      </c>
      <c r="AC246" s="146" t="s">
        <v>100</v>
      </c>
      <c r="AD246" s="146" t="s">
        <v>100</v>
      </c>
      <c r="AE246" s="146" t="s">
        <v>100</v>
      </c>
      <c r="AF246" s="146" t="s">
        <v>100</v>
      </c>
      <c r="AG246" s="147" t="s">
        <v>100</v>
      </c>
      <c r="AH246" s="147" t="s">
        <v>100</v>
      </c>
      <c r="AI246" s="148" t="s">
        <v>100</v>
      </c>
      <c r="AJ246" s="148" t="s">
        <v>100</v>
      </c>
      <c r="AK246" s="9" t="s">
        <v>100</v>
      </c>
      <c r="AL246" s="139" t="s">
        <v>100</v>
      </c>
      <c r="AM246" s="139" t="s">
        <v>100</v>
      </c>
      <c r="AN246" s="79" t="s">
        <v>100</v>
      </c>
      <c r="AO246" s="79" t="s">
        <v>100</v>
      </c>
      <c r="AP246" s="79" t="s">
        <v>100</v>
      </c>
      <c r="AQ246" s="32" t="s">
        <v>100</v>
      </c>
      <c r="AR246" s="138" t="s">
        <v>100</v>
      </c>
    </row>
    <row r="247" spans="1:44" ht="63.75">
      <c r="A247" s="9">
        <v>243</v>
      </c>
      <c r="B247" s="7" t="s">
        <v>88</v>
      </c>
      <c r="C247" s="7" t="s">
        <v>594</v>
      </c>
      <c r="D247" s="9" t="s">
        <v>307</v>
      </c>
      <c r="E247" s="138" t="s">
        <v>308</v>
      </c>
      <c r="F247" s="138" t="s">
        <v>100</v>
      </c>
      <c r="G247" s="138" t="s">
        <v>286</v>
      </c>
      <c r="H247" s="138" t="s">
        <v>602</v>
      </c>
      <c r="I247" s="138" t="s">
        <v>748</v>
      </c>
      <c r="J247" s="140" t="s">
        <v>733</v>
      </c>
      <c r="K247" s="9" t="s">
        <v>122</v>
      </c>
      <c r="L247" s="7" t="s">
        <v>100</v>
      </c>
      <c r="M247" s="7" t="s">
        <v>100</v>
      </c>
      <c r="N247" s="141">
        <v>262.22961781222602</v>
      </c>
      <c r="O247" s="142">
        <v>273.86832990385102</v>
      </c>
      <c r="P247" s="141">
        <v>536.09794771607699</v>
      </c>
      <c r="Q247" s="141">
        <v>6.1136800000000004</v>
      </c>
      <c r="R247" s="141">
        <v>224.02851000000001</v>
      </c>
      <c r="S247" s="141">
        <v>230.14219</v>
      </c>
      <c r="T247" s="144">
        <v>-49.839819903851009</v>
      </c>
      <c r="U247" s="144">
        <v>-305.95575771607696</v>
      </c>
      <c r="V247" s="145">
        <v>-0.18198460523474416</v>
      </c>
      <c r="W247" s="145">
        <v>-0.57070869049122774</v>
      </c>
      <c r="X247" s="9" t="s">
        <v>100</v>
      </c>
      <c r="Y247" s="9" t="s">
        <v>100</v>
      </c>
      <c r="Z247" s="138" t="s">
        <v>100</v>
      </c>
      <c r="AA247" s="146" t="s">
        <v>100</v>
      </c>
      <c r="AB247" s="146" t="s">
        <v>100</v>
      </c>
      <c r="AC247" s="146" t="s">
        <v>100</v>
      </c>
      <c r="AD247" s="146" t="s">
        <v>100</v>
      </c>
      <c r="AE247" s="146" t="s">
        <v>100</v>
      </c>
      <c r="AF247" s="146" t="s">
        <v>100</v>
      </c>
      <c r="AG247" s="147" t="s">
        <v>100</v>
      </c>
      <c r="AH247" s="147" t="s">
        <v>100</v>
      </c>
      <c r="AI247" s="148" t="s">
        <v>100</v>
      </c>
      <c r="AJ247" s="148" t="s">
        <v>100</v>
      </c>
      <c r="AK247" s="9" t="s">
        <v>100</v>
      </c>
      <c r="AL247" s="139" t="s">
        <v>100</v>
      </c>
      <c r="AM247" s="139" t="s">
        <v>100</v>
      </c>
      <c r="AN247" s="79" t="s">
        <v>100</v>
      </c>
      <c r="AO247" s="79" t="s">
        <v>100</v>
      </c>
      <c r="AP247" s="79" t="s">
        <v>100</v>
      </c>
      <c r="AQ247" s="32" t="s">
        <v>100</v>
      </c>
      <c r="AR247" s="138" t="s">
        <v>100</v>
      </c>
    </row>
    <row r="248" spans="1:44" ht="63.75">
      <c r="A248" s="9">
        <v>244</v>
      </c>
      <c r="B248" s="7" t="s">
        <v>88</v>
      </c>
      <c r="C248" s="7" t="s">
        <v>594</v>
      </c>
      <c r="D248" s="9" t="s">
        <v>307</v>
      </c>
      <c r="E248" s="138" t="s">
        <v>308</v>
      </c>
      <c r="F248" s="138" t="s">
        <v>100</v>
      </c>
      <c r="G248" s="138" t="s">
        <v>286</v>
      </c>
      <c r="H248" s="138" t="s">
        <v>602</v>
      </c>
      <c r="I248" s="138" t="s">
        <v>749</v>
      </c>
      <c r="J248" s="140" t="s">
        <v>733</v>
      </c>
      <c r="K248" s="9" t="s">
        <v>122</v>
      </c>
      <c r="L248" s="7" t="s">
        <v>100</v>
      </c>
      <c r="M248" s="7" t="s">
        <v>100</v>
      </c>
      <c r="N248" s="141">
        <v>0</v>
      </c>
      <c r="O248" s="142">
        <v>0</v>
      </c>
      <c r="P248" s="141">
        <v>0</v>
      </c>
      <c r="Q248" s="141">
        <v>12915.125380000001</v>
      </c>
      <c r="R248" s="141">
        <v>6503.9591300000002</v>
      </c>
      <c r="S248" s="141">
        <v>19419.084510000001</v>
      </c>
      <c r="T248" s="144">
        <v>6503.9591300000002</v>
      </c>
      <c r="U248" s="144">
        <v>19419.084510000001</v>
      </c>
      <c r="V248" s="145">
        <v>1</v>
      </c>
      <c r="W248" s="145">
        <v>1</v>
      </c>
      <c r="X248" s="9" t="s">
        <v>100</v>
      </c>
      <c r="Y248" s="9" t="s">
        <v>100</v>
      </c>
      <c r="Z248" s="138" t="s">
        <v>100</v>
      </c>
      <c r="AA248" s="146" t="s">
        <v>100</v>
      </c>
      <c r="AB248" s="146" t="s">
        <v>100</v>
      </c>
      <c r="AC248" s="146" t="s">
        <v>100</v>
      </c>
      <c r="AD248" s="146" t="s">
        <v>100</v>
      </c>
      <c r="AE248" s="146" t="s">
        <v>100</v>
      </c>
      <c r="AF248" s="146" t="s">
        <v>100</v>
      </c>
      <c r="AG248" s="147" t="s">
        <v>100</v>
      </c>
      <c r="AH248" s="147" t="s">
        <v>100</v>
      </c>
      <c r="AI248" s="148" t="s">
        <v>100</v>
      </c>
      <c r="AJ248" s="148" t="s">
        <v>100</v>
      </c>
      <c r="AK248" s="9" t="s">
        <v>100</v>
      </c>
      <c r="AL248" s="139" t="s">
        <v>100</v>
      </c>
      <c r="AM248" s="139" t="s">
        <v>100</v>
      </c>
      <c r="AN248" s="79" t="s">
        <v>100</v>
      </c>
      <c r="AO248" s="79" t="s">
        <v>100</v>
      </c>
      <c r="AP248" s="79" t="s">
        <v>100</v>
      </c>
      <c r="AQ248" s="32" t="s">
        <v>100</v>
      </c>
      <c r="AR248" s="138" t="s">
        <v>100</v>
      </c>
    </row>
    <row r="249" spans="1:44" ht="63.75">
      <c r="A249" s="9">
        <v>245</v>
      </c>
      <c r="B249" s="7" t="s">
        <v>88</v>
      </c>
      <c r="C249" s="7" t="s">
        <v>594</v>
      </c>
      <c r="D249" s="9" t="s">
        <v>307</v>
      </c>
      <c r="E249" s="138" t="s">
        <v>308</v>
      </c>
      <c r="F249" s="138" t="s">
        <v>100</v>
      </c>
      <c r="G249" s="138" t="s">
        <v>286</v>
      </c>
      <c r="H249" s="138" t="s">
        <v>602</v>
      </c>
      <c r="I249" s="138" t="s">
        <v>750</v>
      </c>
      <c r="J249" s="140" t="s">
        <v>733</v>
      </c>
      <c r="K249" s="9" t="s">
        <v>122</v>
      </c>
      <c r="L249" s="7" t="s">
        <v>100</v>
      </c>
      <c r="M249" s="7" t="s">
        <v>100</v>
      </c>
      <c r="N249" s="141">
        <v>0</v>
      </c>
      <c r="O249" s="142">
        <v>0</v>
      </c>
      <c r="P249" s="141">
        <v>0</v>
      </c>
      <c r="Q249" s="141">
        <v>4538.5339299999996</v>
      </c>
      <c r="R249" s="141">
        <v>1614.6187</v>
      </c>
      <c r="S249" s="141">
        <v>6153.1526299999996</v>
      </c>
      <c r="T249" s="144">
        <v>1614.6187</v>
      </c>
      <c r="U249" s="144">
        <v>6153.1526299999996</v>
      </c>
      <c r="V249" s="145">
        <v>1</v>
      </c>
      <c r="W249" s="145">
        <v>1</v>
      </c>
      <c r="X249" s="9" t="s">
        <v>100</v>
      </c>
      <c r="Y249" s="9" t="s">
        <v>100</v>
      </c>
      <c r="Z249" s="138" t="s">
        <v>100</v>
      </c>
      <c r="AA249" s="146" t="s">
        <v>100</v>
      </c>
      <c r="AB249" s="146" t="s">
        <v>100</v>
      </c>
      <c r="AC249" s="146" t="s">
        <v>100</v>
      </c>
      <c r="AD249" s="146" t="s">
        <v>100</v>
      </c>
      <c r="AE249" s="146" t="s">
        <v>100</v>
      </c>
      <c r="AF249" s="146" t="s">
        <v>100</v>
      </c>
      <c r="AG249" s="147" t="s">
        <v>100</v>
      </c>
      <c r="AH249" s="147" t="s">
        <v>100</v>
      </c>
      <c r="AI249" s="148" t="s">
        <v>100</v>
      </c>
      <c r="AJ249" s="148" t="s">
        <v>100</v>
      </c>
      <c r="AK249" s="9" t="s">
        <v>100</v>
      </c>
      <c r="AL249" s="139" t="s">
        <v>100</v>
      </c>
      <c r="AM249" s="139" t="s">
        <v>100</v>
      </c>
      <c r="AN249" s="79" t="s">
        <v>100</v>
      </c>
      <c r="AO249" s="79" t="s">
        <v>100</v>
      </c>
      <c r="AP249" s="79" t="s">
        <v>100</v>
      </c>
      <c r="AQ249" s="32" t="s">
        <v>100</v>
      </c>
      <c r="AR249" s="138" t="s">
        <v>100</v>
      </c>
    </row>
    <row r="250" spans="1:44" ht="63.75">
      <c r="A250" s="9">
        <v>246</v>
      </c>
      <c r="B250" s="7" t="s">
        <v>88</v>
      </c>
      <c r="C250" s="7" t="s">
        <v>594</v>
      </c>
      <c r="D250" s="9" t="s">
        <v>307</v>
      </c>
      <c r="E250" s="138" t="s">
        <v>308</v>
      </c>
      <c r="F250" s="138" t="s">
        <v>100</v>
      </c>
      <c r="G250" s="138" t="s">
        <v>286</v>
      </c>
      <c r="H250" s="138" t="s">
        <v>602</v>
      </c>
      <c r="I250" s="138" t="s">
        <v>603</v>
      </c>
      <c r="J250" s="140" t="s">
        <v>733</v>
      </c>
      <c r="K250" s="9" t="s">
        <v>122</v>
      </c>
      <c r="L250" s="7" t="s">
        <v>100</v>
      </c>
      <c r="M250" s="7" t="s">
        <v>100</v>
      </c>
      <c r="N250" s="141">
        <v>0</v>
      </c>
      <c r="O250" s="142">
        <v>0</v>
      </c>
      <c r="P250" s="141">
        <v>0</v>
      </c>
      <c r="Q250" s="141">
        <v>0</v>
      </c>
      <c r="R250" s="141">
        <v>2282.23441</v>
      </c>
      <c r="S250" s="141">
        <v>2282.23441</v>
      </c>
      <c r="T250" s="144">
        <f>R250-O250</f>
        <v>2282.23441</v>
      </c>
      <c r="U250" s="144">
        <f>S250-P250</f>
        <v>2282.23441</v>
      </c>
      <c r="V250" s="145">
        <f>IF(O250=0,1,T250/O250)</f>
        <v>1</v>
      </c>
      <c r="W250" s="145">
        <f>IF(P250=0,1,S250/P250)</f>
        <v>1</v>
      </c>
      <c r="X250" s="9" t="s">
        <v>100</v>
      </c>
      <c r="Y250" s="9" t="s">
        <v>100</v>
      </c>
      <c r="Z250" s="138" t="s">
        <v>100</v>
      </c>
      <c r="AA250" s="146" t="s">
        <v>100</v>
      </c>
      <c r="AB250" s="146" t="s">
        <v>100</v>
      </c>
      <c r="AC250" s="146" t="s">
        <v>100</v>
      </c>
      <c r="AD250" s="146" t="s">
        <v>100</v>
      </c>
      <c r="AE250" s="146" t="s">
        <v>100</v>
      </c>
      <c r="AF250" s="146" t="s">
        <v>100</v>
      </c>
      <c r="AG250" s="147" t="s">
        <v>100</v>
      </c>
      <c r="AH250" s="147" t="s">
        <v>100</v>
      </c>
      <c r="AI250" s="148" t="s">
        <v>100</v>
      </c>
      <c r="AJ250" s="148" t="s">
        <v>100</v>
      </c>
      <c r="AK250" s="9" t="s">
        <v>100</v>
      </c>
      <c r="AL250" s="139" t="s">
        <v>100</v>
      </c>
      <c r="AM250" s="139" t="s">
        <v>100</v>
      </c>
      <c r="AN250" s="79" t="s">
        <v>100</v>
      </c>
      <c r="AO250" s="79" t="s">
        <v>100</v>
      </c>
      <c r="AP250" s="79" t="s">
        <v>100</v>
      </c>
      <c r="AQ250" s="32" t="s">
        <v>100</v>
      </c>
      <c r="AR250" s="138" t="s">
        <v>100</v>
      </c>
    </row>
    <row r="251" spans="1:44" ht="63.75">
      <c r="A251" s="9">
        <v>247</v>
      </c>
      <c r="B251" s="7" t="s">
        <v>88</v>
      </c>
      <c r="C251" s="7" t="s">
        <v>594</v>
      </c>
      <c r="D251" s="9" t="s">
        <v>307</v>
      </c>
      <c r="E251" s="138" t="s">
        <v>308</v>
      </c>
      <c r="F251" s="138" t="s">
        <v>100</v>
      </c>
      <c r="G251" s="138" t="s">
        <v>286</v>
      </c>
      <c r="H251" s="138" t="s">
        <v>602</v>
      </c>
      <c r="I251" s="76" t="s">
        <v>751</v>
      </c>
      <c r="J251" s="140" t="s">
        <v>733</v>
      </c>
      <c r="K251" s="9" t="s">
        <v>122</v>
      </c>
      <c r="L251" s="7" t="s">
        <v>100</v>
      </c>
      <c r="M251" s="7" t="s">
        <v>100</v>
      </c>
      <c r="N251" s="141">
        <v>0</v>
      </c>
      <c r="O251" s="142">
        <v>0</v>
      </c>
      <c r="P251" s="141">
        <v>0</v>
      </c>
      <c r="Q251" s="141">
        <v>0</v>
      </c>
      <c r="R251" s="141">
        <v>1627.5546899999999</v>
      </c>
      <c r="S251" s="141">
        <v>1627.5546899999999</v>
      </c>
      <c r="T251" s="144">
        <f>R251-O251</f>
        <v>1627.5546899999999</v>
      </c>
      <c r="U251" s="144">
        <f>S251-P251</f>
        <v>1627.5546899999999</v>
      </c>
      <c r="V251" s="145">
        <f>IF(O251=0,1,T251/O251)</f>
        <v>1</v>
      </c>
      <c r="W251" s="145">
        <f>IF(P251=0,1,S251/P251)</f>
        <v>1</v>
      </c>
      <c r="X251" s="9" t="s">
        <v>100</v>
      </c>
      <c r="Y251" s="9" t="s">
        <v>100</v>
      </c>
      <c r="Z251" s="138" t="s">
        <v>100</v>
      </c>
      <c r="AA251" s="146" t="s">
        <v>100</v>
      </c>
      <c r="AB251" s="146" t="s">
        <v>100</v>
      </c>
      <c r="AC251" s="146" t="s">
        <v>100</v>
      </c>
      <c r="AD251" s="146" t="s">
        <v>100</v>
      </c>
      <c r="AE251" s="146" t="s">
        <v>100</v>
      </c>
      <c r="AF251" s="146" t="s">
        <v>100</v>
      </c>
      <c r="AG251" s="147" t="s">
        <v>100</v>
      </c>
      <c r="AH251" s="147" t="s">
        <v>100</v>
      </c>
      <c r="AI251" s="148" t="s">
        <v>100</v>
      </c>
      <c r="AJ251" s="148" t="s">
        <v>100</v>
      </c>
      <c r="AK251" s="9" t="s">
        <v>100</v>
      </c>
      <c r="AL251" s="139" t="s">
        <v>100</v>
      </c>
      <c r="AM251" s="139" t="s">
        <v>100</v>
      </c>
      <c r="AN251" s="79" t="s">
        <v>100</v>
      </c>
      <c r="AO251" s="79" t="s">
        <v>100</v>
      </c>
      <c r="AP251" s="79" t="s">
        <v>100</v>
      </c>
      <c r="AQ251" s="32" t="s">
        <v>100</v>
      </c>
      <c r="AR251" s="138" t="s">
        <v>100</v>
      </c>
    </row>
    <row r="252" spans="1:44" ht="63.75">
      <c r="A252" s="9">
        <v>248</v>
      </c>
      <c r="B252" s="7" t="s">
        <v>88</v>
      </c>
      <c r="C252" s="7" t="s">
        <v>594</v>
      </c>
      <c r="D252" s="9" t="s">
        <v>307</v>
      </c>
      <c r="E252" s="138" t="s">
        <v>308</v>
      </c>
      <c r="F252" s="138" t="s">
        <v>100</v>
      </c>
      <c r="G252" s="138" t="s">
        <v>286</v>
      </c>
      <c r="H252" s="138" t="s">
        <v>604</v>
      </c>
      <c r="I252" s="138" t="s">
        <v>604</v>
      </c>
      <c r="J252" s="140" t="s">
        <v>733</v>
      </c>
      <c r="K252" s="79" t="s">
        <v>122</v>
      </c>
      <c r="L252" s="7" t="s">
        <v>100</v>
      </c>
      <c r="M252" s="7" t="s">
        <v>100</v>
      </c>
      <c r="N252" s="141">
        <v>5910.3090000000002</v>
      </c>
      <c r="O252" s="142">
        <v>6154.1362800000006</v>
      </c>
      <c r="P252" s="141">
        <v>12064.44528</v>
      </c>
      <c r="Q252" s="141">
        <v>5294.8408499999996</v>
      </c>
      <c r="R252" s="141">
        <v>16051.42916</v>
      </c>
      <c r="S252" s="141">
        <v>21346.27001</v>
      </c>
      <c r="T252" s="144">
        <v>9897.2928799999991</v>
      </c>
      <c r="U252" s="144">
        <v>9281.8247300000003</v>
      </c>
      <c r="V252" s="145">
        <v>1.6082342719911296</v>
      </c>
      <c r="W252" s="145">
        <v>0.76935362667582174</v>
      </c>
      <c r="X252" s="9" t="s">
        <v>100</v>
      </c>
      <c r="Y252" s="9" t="s">
        <v>100</v>
      </c>
      <c r="Z252" s="138" t="s">
        <v>100</v>
      </c>
      <c r="AA252" s="146" t="s">
        <v>100</v>
      </c>
      <c r="AB252" s="146" t="s">
        <v>100</v>
      </c>
      <c r="AC252" s="146" t="s">
        <v>100</v>
      </c>
      <c r="AD252" s="146" t="s">
        <v>100</v>
      </c>
      <c r="AE252" s="146" t="s">
        <v>100</v>
      </c>
      <c r="AF252" s="146" t="s">
        <v>100</v>
      </c>
      <c r="AG252" s="147" t="s">
        <v>100</v>
      </c>
      <c r="AH252" s="147" t="s">
        <v>100</v>
      </c>
      <c r="AI252" s="148" t="s">
        <v>100</v>
      </c>
      <c r="AJ252" s="148" t="s">
        <v>100</v>
      </c>
      <c r="AK252" s="9" t="s">
        <v>100</v>
      </c>
      <c r="AL252" s="139" t="s">
        <v>100</v>
      </c>
      <c r="AM252" s="139" t="s">
        <v>100</v>
      </c>
      <c r="AN252" s="79" t="s">
        <v>100</v>
      </c>
      <c r="AO252" s="79" t="s">
        <v>100</v>
      </c>
      <c r="AP252" s="79" t="s">
        <v>100</v>
      </c>
      <c r="AQ252" s="32" t="s">
        <v>100</v>
      </c>
      <c r="AR252" s="138" t="s">
        <v>100</v>
      </c>
    </row>
    <row r="253" spans="1:44" ht="102">
      <c r="A253" s="9">
        <v>249</v>
      </c>
      <c r="B253" s="7" t="s">
        <v>88</v>
      </c>
      <c r="C253" s="7" t="s">
        <v>594</v>
      </c>
      <c r="D253" s="9" t="s">
        <v>752</v>
      </c>
      <c r="E253" s="138" t="s">
        <v>753</v>
      </c>
      <c r="F253" s="138" t="s">
        <v>100</v>
      </c>
      <c r="G253" s="138" t="s">
        <v>286</v>
      </c>
      <c r="H253" s="138" t="s">
        <v>609</v>
      </c>
      <c r="I253" s="138" t="s">
        <v>609</v>
      </c>
      <c r="J253" s="140" t="s">
        <v>754</v>
      </c>
      <c r="K253" s="9" t="s">
        <v>96</v>
      </c>
      <c r="L253" s="7" t="s">
        <v>97</v>
      </c>
      <c r="M253" s="7" t="s">
        <v>98</v>
      </c>
      <c r="N253" s="141">
        <v>31396.123749999999</v>
      </c>
      <c r="O253" s="142">
        <v>32789.790659999999</v>
      </c>
      <c r="P253" s="141">
        <v>64185.914409999998</v>
      </c>
      <c r="Q253" s="141">
        <v>30468.953249999999</v>
      </c>
      <c r="R253" s="141">
        <v>31179.43031</v>
      </c>
      <c r="S253" s="141">
        <v>61648.383560000002</v>
      </c>
      <c r="T253" s="144">
        <v>-1610.360349999999</v>
      </c>
      <c r="U253" s="144">
        <v>-2537.5308499999956</v>
      </c>
      <c r="V253" s="145">
        <v>-4.9111638640757307E-2</v>
      </c>
      <c r="W253" s="145">
        <v>-3.9534076492094887E-2</v>
      </c>
      <c r="X253" s="9" t="s">
        <v>598</v>
      </c>
      <c r="Y253" s="9" t="s">
        <v>598</v>
      </c>
      <c r="Z253" s="138" t="s">
        <v>755</v>
      </c>
      <c r="AA253" s="146">
        <v>129889.51</v>
      </c>
      <c r="AB253" s="146">
        <v>129889.51110761199</v>
      </c>
      <c r="AC253" s="146">
        <v>259779.021107612</v>
      </c>
      <c r="AD253" s="163">
        <v>142998</v>
      </c>
      <c r="AE253" s="146">
        <v>151935</v>
      </c>
      <c r="AF253" s="146">
        <v>294933</v>
      </c>
      <c r="AG253" s="147">
        <v>22045.488892388006</v>
      </c>
      <c r="AH253" s="147">
        <v>35153.978892387997</v>
      </c>
      <c r="AI253" s="148">
        <v>0.16972493548092246</v>
      </c>
      <c r="AJ253" s="148">
        <v>0.13532262436936993</v>
      </c>
      <c r="AK253" s="9" t="s">
        <v>598</v>
      </c>
      <c r="AL253" s="139" t="s">
        <v>600</v>
      </c>
      <c r="AM253" s="139" t="s">
        <v>659</v>
      </c>
      <c r="AN253" s="79" t="s">
        <v>101</v>
      </c>
      <c r="AO253" s="79" t="s">
        <v>101</v>
      </c>
      <c r="AP253" s="79" t="s">
        <v>101</v>
      </c>
      <c r="AQ253" s="79" t="s">
        <v>108</v>
      </c>
      <c r="AR253" s="138" t="s">
        <v>756</v>
      </c>
    </row>
    <row r="254" spans="1:44" ht="279" customHeight="1">
      <c r="A254" s="9">
        <v>250</v>
      </c>
      <c r="B254" s="7" t="s">
        <v>88</v>
      </c>
      <c r="C254" s="7" t="s">
        <v>594</v>
      </c>
      <c r="D254" s="9" t="s">
        <v>757</v>
      </c>
      <c r="E254" s="138" t="s">
        <v>758</v>
      </c>
      <c r="F254" s="138" t="s">
        <v>759</v>
      </c>
      <c r="G254" s="138" t="s">
        <v>760</v>
      </c>
      <c r="H254" s="138" t="s">
        <v>317</v>
      </c>
      <c r="I254" s="138" t="s">
        <v>317</v>
      </c>
      <c r="J254" s="138" t="s">
        <v>761</v>
      </c>
      <c r="K254" s="9" t="s">
        <v>96</v>
      </c>
      <c r="L254" s="7" t="s">
        <v>97</v>
      </c>
      <c r="M254" s="7" t="s">
        <v>98</v>
      </c>
      <c r="N254" s="141">
        <v>138779.51035</v>
      </c>
      <c r="O254" s="142">
        <v>144939.90179</v>
      </c>
      <c r="P254" s="141">
        <v>283719.41214000003</v>
      </c>
      <c r="Q254" s="141">
        <v>291909.60350000003</v>
      </c>
      <c r="R254" s="141">
        <v>252206.64569999999</v>
      </c>
      <c r="S254" s="141">
        <v>544116.24919999996</v>
      </c>
      <c r="T254" s="144">
        <v>107266.74390999999</v>
      </c>
      <c r="U254" s="144">
        <v>260396.83705999993</v>
      </c>
      <c r="V254" s="145">
        <v>0.7400773878363478</v>
      </c>
      <c r="W254" s="145">
        <v>0.91779704143581231</v>
      </c>
      <c r="X254" s="9" t="s">
        <v>611</v>
      </c>
      <c r="Y254" s="9" t="s">
        <v>611</v>
      </c>
      <c r="Z254" s="138" t="s">
        <v>762</v>
      </c>
      <c r="AA254" s="146">
        <v>19547.77</v>
      </c>
      <c r="AB254" s="146">
        <v>19547.773751088593</v>
      </c>
      <c r="AC254" s="146">
        <v>39095.543751088597</v>
      </c>
      <c r="AD254" s="146">
        <v>20136</v>
      </c>
      <c r="AE254" s="146">
        <v>17825</v>
      </c>
      <c r="AF254" s="146">
        <v>37961</v>
      </c>
      <c r="AG254" s="147">
        <v>-1722.7737510885927</v>
      </c>
      <c r="AH254" s="147">
        <v>-1134.5437510885968</v>
      </c>
      <c r="AI254" s="148">
        <v>-8.8131455429427269E-2</v>
      </c>
      <c r="AJ254" s="148">
        <v>-2.9019771621848999E-2</v>
      </c>
      <c r="AK254" s="9" t="s">
        <v>598</v>
      </c>
      <c r="AL254" s="139" t="s">
        <v>763</v>
      </c>
      <c r="AM254" s="139" t="s">
        <v>659</v>
      </c>
      <c r="AN254" s="79" t="s">
        <v>101</v>
      </c>
      <c r="AO254" s="79" t="s">
        <v>101</v>
      </c>
      <c r="AP254" s="79" t="s">
        <v>125</v>
      </c>
      <c r="AQ254" s="79" t="s">
        <v>108</v>
      </c>
      <c r="AR254" s="138" t="s">
        <v>764</v>
      </c>
    </row>
    <row r="255" spans="1:44" ht="51">
      <c r="A255" s="9">
        <v>251</v>
      </c>
      <c r="B255" s="7" t="s">
        <v>88</v>
      </c>
      <c r="C255" s="7" t="s">
        <v>594</v>
      </c>
      <c r="D255" s="9" t="s">
        <v>757</v>
      </c>
      <c r="E255" s="138" t="s">
        <v>758</v>
      </c>
      <c r="F255" s="138" t="s">
        <v>759</v>
      </c>
      <c r="G255" s="138" t="s">
        <v>760</v>
      </c>
      <c r="H255" s="138" t="s">
        <v>620</v>
      </c>
      <c r="I255" s="138" t="s">
        <v>765</v>
      </c>
      <c r="J255" s="138" t="s">
        <v>761</v>
      </c>
      <c r="K255" s="9" t="s">
        <v>96</v>
      </c>
      <c r="L255" s="7" t="s">
        <v>100</v>
      </c>
      <c r="M255" s="7" t="s">
        <v>100</v>
      </c>
      <c r="N255" s="141">
        <v>138779.51035</v>
      </c>
      <c r="O255" s="142">
        <v>144939.90179</v>
      </c>
      <c r="P255" s="141">
        <v>283719.41214000003</v>
      </c>
      <c r="Q255" s="141">
        <v>291909.60350000003</v>
      </c>
      <c r="R255" s="141">
        <v>252206.64569999999</v>
      </c>
      <c r="S255" s="141">
        <v>544116.24919999996</v>
      </c>
      <c r="T255" s="144">
        <v>107266.74390999999</v>
      </c>
      <c r="U255" s="144">
        <v>260396.83705999993</v>
      </c>
      <c r="V255" s="145">
        <v>0.7400773878363478</v>
      </c>
      <c r="W255" s="145">
        <v>0.91779704143581231</v>
      </c>
      <c r="X255" s="9" t="s">
        <v>100</v>
      </c>
      <c r="Y255" s="9" t="s">
        <v>100</v>
      </c>
      <c r="Z255" s="138" t="s">
        <v>762</v>
      </c>
      <c r="AA255" s="146">
        <v>19547.77</v>
      </c>
      <c r="AB255" s="146">
        <v>19547.773751088593</v>
      </c>
      <c r="AC255" s="146">
        <v>39095.543751088597</v>
      </c>
      <c r="AD255" s="146">
        <v>20136</v>
      </c>
      <c r="AE255" s="146">
        <v>17825</v>
      </c>
      <c r="AF255" s="146">
        <v>37961</v>
      </c>
      <c r="AG255" s="147">
        <v>-1722.7737510885927</v>
      </c>
      <c r="AH255" s="147">
        <v>-1134.5437510885968</v>
      </c>
      <c r="AI255" s="148">
        <v>-8.8131455429427269E-2</v>
      </c>
      <c r="AJ255" s="148">
        <v>-2.9019771621848999E-2</v>
      </c>
      <c r="AK255" s="9" t="s">
        <v>100</v>
      </c>
      <c r="AL255" s="139" t="s">
        <v>100</v>
      </c>
      <c r="AM255" s="139" t="s">
        <v>100</v>
      </c>
      <c r="AN255" s="79" t="s">
        <v>100</v>
      </c>
      <c r="AO255" s="79" t="s">
        <v>100</v>
      </c>
      <c r="AP255" s="79" t="s">
        <v>100</v>
      </c>
      <c r="AQ255" s="32" t="s">
        <v>100</v>
      </c>
      <c r="AR255" s="138" t="s">
        <v>100</v>
      </c>
    </row>
    <row r="256" spans="1:44" ht="51">
      <c r="A256" s="9">
        <v>252</v>
      </c>
      <c r="B256" s="7" t="s">
        <v>88</v>
      </c>
      <c r="C256" s="7" t="s">
        <v>594</v>
      </c>
      <c r="D256" s="9" t="s">
        <v>757</v>
      </c>
      <c r="E256" s="138" t="s">
        <v>758</v>
      </c>
      <c r="F256" s="138" t="s">
        <v>759</v>
      </c>
      <c r="G256" s="138" t="s">
        <v>760</v>
      </c>
      <c r="H256" s="138" t="s">
        <v>602</v>
      </c>
      <c r="I256" s="138" t="s">
        <v>766</v>
      </c>
      <c r="J256" s="138" t="s">
        <v>761</v>
      </c>
      <c r="K256" s="9" t="s">
        <v>96</v>
      </c>
      <c r="L256" s="7" t="s">
        <v>100</v>
      </c>
      <c r="M256" s="7" t="s">
        <v>100</v>
      </c>
      <c r="N256" s="141">
        <v>138779.51035</v>
      </c>
      <c r="O256" s="142">
        <v>144939.90179</v>
      </c>
      <c r="P256" s="141">
        <v>283719.41214000003</v>
      </c>
      <c r="Q256" s="141">
        <v>291909.60350000003</v>
      </c>
      <c r="R256" s="141">
        <v>252206.64569999999</v>
      </c>
      <c r="S256" s="141">
        <v>544116.24919999996</v>
      </c>
      <c r="T256" s="144">
        <v>107266.74390999999</v>
      </c>
      <c r="U256" s="144">
        <v>260396.83705999993</v>
      </c>
      <c r="V256" s="145">
        <v>0.7400773878363478</v>
      </c>
      <c r="W256" s="145">
        <v>0.91779704143581231</v>
      </c>
      <c r="X256" s="9" t="s">
        <v>100</v>
      </c>
      <c r="Y256" s="9" t="s">
        <v>100</v>
      </c>
      <c r="Z256" s="138" t="s">
        <v>762</v>
      </c>
      <c r="AA256" s="146">
        <v>19547.77</v>
      </c>
      <c r="AB256" s="146">
        <v>19547.773751088593</v>
      </c>
      <c r="AC256" s="146">
        <v>39095.543751088597</v>
      </c>
      <c r="AD256" s="146">
        <v>20136</v>
      </c>
      <c r="AE256" s="146">
        <v>17825</v>
      </c>
      <c r="AF256" s="146">
        <v>37961</v>
      </c>
      <c r="AG256" s="147">
        <v>-1722.7737510885927</v>
      </c>
      <c r="AH256" s="147">
        <v>-1134.5437510885968</v>
      </c>
      <c r="AI256" s="148">
        <v>-8.8131455429427269E-2</v>
      </c>
      <c r="AJ256" s="148">
        <v>-2.9019771621848999E-2</v>
      </c>
      <c r="AK256" s="9" t="s">
        <v>100</v>
      </c>
      <c r="AL256" s="139" t="s">
        <v>100</v>
      </c>
      <c r="AM256" s="139" t="s">
        <v>100</v>
      </c>
      <c r="AN256" s="79" t="s">
        <v>100</v>
      </c>
      <c r="AO256" s="79" t="s">
        <v>100</v>
      </c>
      <c r="AP256" s="79" t="s">
        <v>100</v>
      </c>
      <c r="AQ256" s="32" t="s">
        <v>100</v>
      </c>
      <c r="AR256" s="138" t="s">
        <v>100</v>
      </c>
    </row>
    <row r="257" spans="1:44" ht="96.75" customHeight="1">
      <c r="A257" s="9">
        <v>253</v>
      </c>
      <c r="B257" s="7" t="s">
        <v>88</v>
      </c>
      <c r="C257" s="7" t="s">
        <v>594</v>
      </c>
      <c r="D257" s="9" t="s">
        <v>757</v>
      </c>
      <c r="E257" s="138" t="s">
        <v>758</v>
      </c>
      <c r="F257" s="138" t="s">
        <v>767</v>
      </c>
      <c r="G257" s="138" t="s">
        <v>768</v>
      </c>
      <c r="H257" s="138" t="s">
        <v>317</v>
      </c>
      <c r="I257" s="138" t="s">
        <v>317</v>
      </c>
      <c r="J257" s="138" t="s">
        <v>761</v>
      </c>
      <c r="K257" s="9" t="s">
        <v>96</v>
      </c>
      <c r="L257" s="7" t="s">
        <v>97</v>
      </c>
      <c r="M257" s="7" t="s">
        <v>98</v>
      </c>
      <c r="N257" s="141">
        <v>3623.2476299999998</v>
      </c>
      <c r="O257" s="142">
        <v>3784.0827799999997</v>
      </c>
      <c r="P257" s="141">
        <v>7407.3304099999996</v>
      </c>
      <c r="Q257" s="141">
        <v>2018.6656399999999</v>
      </c>
      <c r="R257" s="141">
        <v>1430.9481599999999</v>
      </c>
      <c r="S257" s="141">
        <v>3449.6138000000001</v>
      </c>
      <c r="T257" s="144">
        <v>-2353.1346199999998</v>
      </c>
      <c r="U257" s="144">
        <v>-3957.7166099999995</v>
      </c>
      <c r="V257" s="145">
        <v>-0.62185072494635019</v>
      </c>
      <c r="W257" s="145">
        <v>-0.53429729618338972</v>
      </c>
      <c r="X257" s="9" t="s">
        <v>598</v>
      </c>
      <c r="Y257" s="9" t="s">
        <v>598</v>
      </c>
      <c r="Z257" s="138" t="s">
        <v>762</v>
      </c>
      <c r="AA257" s="146">
        <v>967</v>
      </c>
      <c r="AB257" s="146">
        <v>966.73973039917507</v>
      </c>
      <c r="AC257" s="146">
        <v>1933.7397303991752</v>
      </c>
      <c r="AD257" s="146">
        <v>407</v>
      </c>
      <c r="AE257" s="146">
        <v>354</v>
      </c>
      <c r="AF257" s="146">
        <v>761</v>
      </c>
      <c r="AG257" s="147">
        <v>-612.73973039917507</v>
      </c>
      <c r="AH257" s="147">
        <v>-1172.7397303991752</v>
      </c>
      <c r="AI257" s="148">
        <v>-0.63382078043505008</v>
      </c>
      <c r="AJ257" s="148">
        <v>-0.60646203414204591</v>
      </c>
      <c r="AK257" s="9" t="s">
        <v>611</v>
      </c>
      <c r="AL257" s="139" t="s">
        <v>600</v>
      </c>
      <c r="AM257" s="139" t="s">
        <v>769</v>
      </c>
      <c r="AN257" s="79" t="s">
        <v>114</v>
      </c>
      <c r="AO257" s="79" t="s">
        <v>101</v>
      </c>
      <c r="AP257" s="79" t="s">
        <v>101</v>
      </c>
      <c r="AQ257" s="79" t="s">
        <v>108</v>
      </c>
      <c r="AR257" s="138" t="s">
        <v>770</v>
      </c>
    </row>
    <row r="258" spans="1:44" ht="51">
      <c r="A258" s="9">
        <v>254</v>
      </c>
      <c r="B258" s="7" t="s">
        <v>88</v>
      </c>
      <c r="C258" s="7" t="s">
        <v>594</v>
      </c>
      <c r="D258" s="9" t="s">
        <v>757</v>
      </c>
      <c r="E258" s="138" t="s">
        <v>758</v>
      </c>
      <c r="F258" s="138" t="s">
        <v>767</v>
      </c>
      <c r="G258" s="138" t="s">
        <v>768</v>
      </c>
      <c r="H258" s="138" t="s">
        <v>620</v>
      </c>
      <c r="I258" s="138" t="s">
        <v>765</v>
      </c>
      <c r="J258" s="138" t="s">
        <v>761</v>
      </c>
      <c r="K258" s="9" t="s">
        <v>96</v>
      </c>
      <c r="L258" s="7" t="s">
        <v>100</v>
      </c>
      <c r="M258" s="7" t="s">
        <v>100</v>
      </c>
      <c r="N258" s="141">
        <v>3623.2476299999998</v>
      </c>
      <c r="O258" s="142">
        <v>3784.0827799999997</v>
      </c>
      <c r="P258" s="141">
        <v>7407.3304099999996</v>
      </c>
      <c r="Q258" s="141">
        <v>2018.6656399999999</v>
      </c>
      <c r="R258" s="141">
        <v>1430.9481599999999</v>
      </c>
      <c r="S258" s="141">
        <v>3449.6138000000001</v>
      </c>
      <c r="T258" s="144">
        <v>-2353.1346199999998</v>
      </c>
      <c r="U258" s="144">
        <v>-3957.7166099999995</v>
      </c>
      <c r="V258" s="145">
        <v>-0.62185072494635019</v>
      </c>
      <c r="W258" s="145">
        <v>-0.53429729618338972</v>
      </c>
      <c r="X258" s="9" t="s">
        <v>100</v>
      </c>
      <c r="Y258" s="9" t="s">
        <v>100</v>
      </c>
      <c r="Z258" s="138" t="s">
        <v>762</v>
      </c>
      <c r="AA258" s="146">
        <v>967</v>
      </c>
      <c r="AB258" s="146">
        <v>966.73973039917507</v>
      </c>
      <c r="AC258" s="146">
        <v>1933.7397303991752</v>
      </c>
      <c r="AD258" s="146">
        <v>407</v>
      </c>
      <c r="AE258" s="146">
        <v>354</v>
      </c>
      <c r="AF258" s="146">
        <v>761</v>
      </c>
      <c r="AG258" s="147">
        <v>-612.73973039917507</v>
      </c>
      <c r="AH258" s="147">
        <v>-1172.7397303991752</v>
      </c>
      <c r="AI258" s="148">
        <v>-0.63382078043505008</v>
      </c>
      <c r="AJ258" s="148">
        <v>-0.60646203414204591</v>
      </c>
      <c r="AK258" s="9" t="s">
        <v>100</v>
      </c>
      <c r="AL258" s="139" t="s">
        <v>100</v>
      </c>
      <c r="AM258" s="139" t="s">
        <v>100</v>
      </c>
      <c r="AN258" s="79" t="s">
        <v>100</v>
      </c>
      <c r="AO258" s="79" t="s">
        <v>100</v>
      </c>
      <c r="AP258" s="79" t="s">
        <v>100</v>
      </c>
      <c r="AQ258" s="32" t="s">
        <v>100</v>
      </c>
      <c r="AR258" s="138" t="s">
        <v>100</v>
      </c>
    </row>
    <row r="259" spans="1:44" ht="25.5">
      <c r="A259" s="9">
        <v>255</v>
      </c>
      <c r="B259" s="7" t="s">
        <v>88</v>
      </c>
      <c r="C259" s="7" t="s">
        <v>594</v>
      </c>
      <c r="D259" s="9" t="s">
        <v>757</v>
      </c>
      <c r="E259" s="138" t="s">
        <v>758</v>
      </c>
      <c r="F259" s="138" t="s">
        <v>767</v>
      </c>
      <c r="G259" s="138" t="s">
        <v>768</v>
      </c>
      <c r="H259" s="138" t="s">
        <v>602</v>
      </c>
      <c r="I259" s="138" t="s">
        <v>771</v>
      </c>
      <c r="J259" s="138" t="s">
        <v>761</v>
      </c>
      <c r="K259" s="9" t="s">
        <v>96</v>
      </c>
      <c r="L259" s="7" t="s">
        <v>100</v>
      </c>
      <c r="M259" s="7" t="s">
        <v>100</v>
      </c>
      <c r="N259" s="141">
        <v>3623.2476299999998</v>
      </c>
      <c r="O259" s="142">
        <v>3784.0827799999997</v>
      </c>
      <c r="P259" s="141">
        <v>7407.3304099999996</v>
      </c>
      <c r="Q259" s="141">
        <v>2018.6656399999999</v>
      </c>
      <c r="R259" s="141">
        <v>1430.9481599999999</v>
      </c>
      <c r="S259" s="141">
        <v>3449.6138000000001</v>
      </c>
      <c r="T259" s="144">
        <v>-2353.1346199999998</v>
      </c>
      <c r="U259" s="144">
        <v>-3957.7166099999995</v>
      </c>
      <c r="V259" s="145">
        <v>-0.62185072494635019</v>
      </c>
      <c r="W259" s="145">
        <v>-0.53429729618338972</v>
      </c>
      <c r="X259" s="9" t="s">
        <v>100</v>
      </c>
      <c r="Y259" s="9" t="s">
        <v>100</v>
      </c>
      <c r="Z259" s="138" t="s">
        <v>762</v>
      </c>
      <c r="AA259" s="146">
        <v>967</v>
      </c>
      <c r="AB259" s="146">
        <v>966.73973039917507</v>
      </c>
      <c r="AC259" s="146">
        <v>1933.7397303991752</v>
      </c>
      <c r="AD259" s="146">
        <v>407</v>
      </c>
      <c r="AE259" s="146">
        <v>354</v>
      </c>
      <c r="AF259" s="146">
        <v>761</v>
      </c>
      <c r="AG259" s="147">
        <v>-612.73973039917507</v>
      </c>
      <c r="AH259" s="147">
        <v>-1172.7397303991752</v>
      </c>
      <c r="AI259" s="148">
        <v>-0.63382078043505008</v>
      </c>
      <c r="AJ259" s="148">
        <v>-0.60646203414204591</v>
      </c>
      <c r="AK259" s="9" t="s">
        <v>100</v>
      </c>
      <c r="AL259" s="139" t="s">
        <v>100</v>
      </c>
      <c r="AM259" s="139" t="s">
        <v>100</v>
      </c>
      <c r="AN259" s="79" t="s">
        <v>100</v>
      </c>
      <c r="AO259" s="79" t="s">
        <v>100</v>
      </c>
      <c r="AP259" s="79" t="s">
        <v>100</v>
      </c>
      <c r="AQ259" s="32" t="s">
        <v>100</v>
      </c>
      <c r="AR259" s="138" t="s">
        <v>100</v>
      </c>
    </row>
    <row r="260" spans="1:44" ht="120" customHeight="1">
      <c r="A260" s="9">
        <v>256</v>
      </c>
      <c r="B260" s="7" t="s">
        <v>88</v>
      </c>
      <c r="C260" s="7" t="s">
        <v>594</v>
      </c>
      <c r="D260" s="9" t="s">
        <v>757</v>
      </c>
      <c r="E260" s="138" t="s">
        <v>758</v>
      </c>
      <c r="F260" s="138" t="s">
        <v>772</v>
      </c>
      <c r="G260" s="138" t="s">
        <v>773</v>
      </c>
      <c r="H260" s="138" t="s">
        <v>317</v>
      </c>
      <c r="I260" s="138" t="s">
        <v>317</v>
      </c>
      <c r="J260" s="138" t="s">
        <v>761</v>
      </c>
      <c r="K260" s="9" t="s">
        <v>96</v>
      </c>
      <c r="L260" s="7" t="s">
        <v>97</v>
      </c>
      <c r="M260" s="7" t="s">
        <v>98</v>
      </c>
      <c r="N260" s="141">
        <v>3770.4302499999999</v>
      </c>
      <c r="O260" s="142">
        <v>3937.7988100000002</v>
      </c>
      <c r="P260" s="141">
        <v>7708.2290599999997</v>
      </c>
      <c r="Q260" s="141">
        <v>1728.35229</v>
      </c>
      <c r="R260" s="141">
        <v>5142.0415899999998</v>
      </c>
      <c r="S260" s="141">
        <v>6870.3938799999996</v>
      </c>
      <c r="T260" s="144">
        <v>1204.2427799999996</v>
      </c>
      <c r="U260" s="144">
        <v>-837.83518000000004</v>
      </c>
      <c r="V260" s="145">
        <v>0.30581622833087285</v>
      </c>
      <c r="W260" s="145">
        <v>-0.10869360179600061</v>
      </c>
      <c r="X260" s="9" t="s">
        <v>598</v>
      </c>
      <c r="Y260" s="9" t="s">
        <v>598</v>
      </c>
      <c r="Z260" s="138" t="s">
        <v>762</v>
      </c>
      <c r="AA260" s="146">
        <v>977.7</v>
      </c>
      <c r="AB260" s="146">
        <v>977.6961131627819</v>
      </c>
      <c r="AC260" s="146">
        <v>1955.3961131627821</v>
      </c>
      <c r="AD260" s="146">
        <v>296</v>
      </c>
      <c r="AE260" s="146">
        <v>879</v>
      </c>
      <c r="AF260" s="146">
        <v>1175</v>
      </c>
      <c r="AG260" s="147">
        <v>-98.696113162781899</v>
      </c>
      <c r="AH260" s="147">
        <v>-780.39611316278206</v>
      </c>
      <c r="AI260" s="148">
        <v>-0.10094763785396112</v>
      </c>
      <c r="AJ260" s="148">
        <v>-0.39909873396471046</v>
      </c>
      <c r="AK260" s="9" t="s">
        <v>598</v>
      </c>
      <c r="AL260" s="139" t="s">
        <v>600</v>
      </c>
      <c r="AM260" s="139" t="s">
        <v>659</v>
      </c>
      <c r="AN260" s="79" t="s">
        <v>101</v>
      </c>
      <c r="AO260" s="79" t="s">
        <v>101</v>
      </c>
      <c r="AP260" s="79" t="s">
        <v>101</v>
      </c>
      <c r="AQ260" s="79" t="s">
        <v>108</v>
      </c>
      <c r="AR260" s="138" t="s">
        <v>774</v>
      </c>
    </row>
    <row r="261" spans="1:44" ht="25.5">
      <c r="A261" s="9">
        <v>257</v>
      </c>
      <c r="B261" s="7" t="s">
        <v>88</v>
      </c>
      <c r="C261" s="7" t="s">
        <v>594</v>
      </c>
      <c r="D261" s="9" t="s">
        <v>757</v>
      </c>
      <c r="E261" s="138" t="s">
        <v>758</v>
      </c>
      <c r="F261" s="138" t="s">
        <v>772</v>
      </c>
      <c r="G261" s="138" t="s">
        <v>773</v>
      </c>
      <c r="H261" s="138" t="s">
        <v>602</v>
      </c>
      <c r="I261" s="138" t="s">
        <v>771</v>
      </c>
      <c r="J261" s="138" t="s">
        <v>761</v>
      </c>
      <c r="K261" s="9" t="s">
        <v>96</v>
      </c>
      <c r="L261" s="7" t="s">
        <v>100</v>
      </c>
      <c r="M261" s="7" t="s">
        <v>100</v>
      </c>
      <c r="N261" s="141">
        <v>3770.4302499999999</v>
      </c>
      <c r="O261" s="142">
        <v>3937.7988100000002</v>
      </c>
      <c r="P261" s="141">
        <v>7708.2290599999997</v>
      </c>
      <c r="Q261" s="141">
        <v>1728.35229</v>
      </c>
      <c r="R261" s="141">
        <v>5142.0415899999998</v>
      </c>
      <c r="S261" s="141">
        <v>6870.3938799999996</v>
      </c>
      <c r="T261" s="144">
        <v>1204.2427799999996</v>
      </c>
      <c r="U261" s="144">
        <v>-837.83518000000004</v>
      </c>
      <c r="V261" s="145">
        <v>0.30581622833087285</v>
      </c>
      <c r="W261" s="145">
        <v>-0.10869360179600061</v>
      </c>
      <c r="X261" s="9" t="s">
        <v>100</v>
      </c>
      <c r="Y261" s="9" t="s">
        <v>100</v>
      </c>
      <c r="Z261" s="138" t="s">
        <v>762</v>
      </c>
      <c r="AA261" s="146">
        <v>977.7</v>
      </c>
      <c r="AB261" s="146">
        <v>977.6961131627819</v>
      </c>
      <c r="AC261" s="146">
        <v>1955.3961131627821</v>
      </c>
      <c r="AD261" s="146">
        <v>296</v>
      </c>
      <c r="AE261" s="146">
        <v>879</v>
      </c>
      <c r="AF261" s="146">
        <v>1175</v>
      </c>
      <c r="AG261" s="147">
        <v>-98.696113162781899</v>
      </c>
      <c r="AH261" s="147">
        <v>-780.39611316278206</v>
      </c>
      <c r="AI261" s="148">
        <v>-0.10094763785396112</v>
      </c>
      <c r="AJ261" s="148">
        <v>-0.39909873396471046</v>
      </c>
      <c r="AK261" s="9" t="s">
        <v>100</v>
      </c>
      <c r="AL261" s="139" t="s">
        <v>100</v>
      </c>
      <c r="AM261" s="139" t="s">
        <v>100</v>
      </c>
      <c r="AN261" s="79" t="s">
        <v>100</v>
      </c>
      <c r="AO261" s="79" t="s">
        <v>100</v>
      </c>
      <c r="AP261" s="79" t="s">
        <v>100</v>
      </c>
      <c r="AQ261" s="32" t="s">
        <v>100</v>
      </c>
      <c r="AR261" s="138" t="s">
        <v>100</v>
      </c>
    </row>
    <row r="262" spans="1:44" ht="76.150000000000006" customHeight="1">
      <c r="A262" s="9">
        <v>258</v>
      </c>
      <c r="B262" s="7" t="s">
        <v>88</v>
      </c>
      <c r="C262" s="7" t="s">
        <v>594</v>
      </c>
      <c r="D262" s="9" t="s">
        <v>757</v>
      </c>
      <c r="E262" s="138" t="s">
        <v>758</v>
      </c>
      <c r="F262" s="138" t="s">
        <v>775</v>
      </c>
      <c r="G262" s="138" t="s">
        <v>776</v>
      </c>
      <c r="H262" s="138" t="s">
        <v>317</v>
      </c>
      <c r="I262" s="138" t="s">
        <v>317</v>
      </c>
      <c r="J262" s="138" t="s">
        <v>761</v>
      </c>
      <c r="K262" s="9" t="s">
        <v>96</v>
      </c>
      <c r="L262" s="7" t="s">
        <v>97</v>
      </c>
      <c r="M262" s="7" t="s">
        <v>98</v>
      </c>
      <c r="N262" s="141">
        <v>29330.06494</v>
      </c>
      <c r="O262" s="142">
        <v>30632.019969999998</v>
      </c>
      <c r="P262" s="141">
        <v>59962.084909999998</v>
      </c>
      <c r="Q262" s="141">
        <v>65524.28542</v>
      </c>
      <c r="R262" s="141">
        <v>68336.648959999991</v>
      </c>
      <c r="S262" s="141">
        <v>133860.93437999999</v>
      </c>
      <c r="T262" s="144">
        <v>37704.628989999997</v>
      </c>
      <c r="U262" s="144">
        <v>73898.849469999986</v>
      </c>
      <c r="V262" s="145">
        <v>1.2308894100658945</v>
      </c>
      <c r="W262" s="145">
        <v>1.2324262837244295</v>
      </c>
      <c r="X262" s="9" t="s">
        <v>611</v>
      </c>
      <c r="Y262" s="9" t="s">
        <v>611</v>
      </c>
      <c r="Z262" s="138" t="s">
        <v>777</v>
      </c>
      <c r="AA262" s="146">
        <v>822.85</v>
      </c>
      <c r="AB262" s="146">
        <v>822.84796223350008</v>
      </c>
      <c r="AC262" s="146">
        <v>1645.6979622335002</v>
      </c>
      <c r="AD262" s="146">
        <v>1031</v>
      </c>
      <c r="AE262" s="146">
        <v>1050</v>
      </c>
      <c r="AF262" s="146">
        <v>2081</v>
      </c>
      <c r="AG262" s="147">
        <v>227.15203776649992</v>
      </c>
      <c r="AH262" s="147">
        <v>435.30203776649978</v>
      </c>
      <c r="AI262" s="148">
        <v>0.2760559036324633</v>
      </c>
      <c r="AJ262" s="148">
        <v>0.26450907016723696</v>
      </c>
      <c r="AK262" s="9" t="s">
        <v>611</v>
      </c>
      <c r="AL262" s="139" t="s">
        <v>778</v>
      </c>
      <c r="AM262" s="139" t="s">
        <v>779</v>
      </c>
      <c r="AN262" s="79" t="s">
        <v>125</v>
      </c>
      <c r="AO262" s="79" t="s">
        <v>101</v>
      </c>
      <c r="AP262" s="79" t="s">
        <v>125</v>
      </c>
      <c r="AQ262" s="79" t="s">
        <v>108</v>
      </c>
      <c r="AR262" s="138" t="s">
        <v>780</v>
      </c>
    </row>
    <row r="263" spans="1:44" ht="51">
      <c r="A263" s="9">
        <v>259</v>
      </c>
      <c r="B263" s="7" t="s">
        <v>88</v>
      </c>
      <c r="C263" s="7" t="s">
        <v>594</v>
      </c>
      <c r="D263" s="9" t="s">
        <v>757</v>
      </c>
      <c r="E263" s="138" t="s">
        <v>758</v>
      </c>
      <c r="F263" s="138" t="s">
        <v>775</v>
      </c>
      <c r="G263" s="138" t="s">
        <v>776</v>
      </c>
      <c r="H263" s="138" t="s">
        <v>620</v>
      </c>
      <c r="I263" s="138" t="s">
        <v>765</v>
      </c>
      <c r="J263" s="138" t="s">
        <v>761</v>
      </c>
      <c r="K263" s="9" t="s">
        <v>96</v>
      </c>
      <c r="L263" s="7" t="s">
        <v>100</v>
      </c>
      <c r="M263" s="7" t="s">
        <v>100</v>
      </c>
      <c r="N263" s="141">
        <v>29330.06494</v>
      </c>
      <c r="O263" s="142">
        <v>30632.019969999998</v>
      </c>
      <c r="P263" s="141">
        <v>59962.084909999998</v>
      </c>
      <c r="Q263" s="141">
        <v>65524.28542</v>
      </c>
      <c r="R263" s="141">
        <v>68336.648959999991</v>
      </c>
      <c r="S263" s="141">
        <v>133860.93437999999</v>
      </c>
      <c r="T263" s="144">
        <v>37704.628989999997</v>
      </c>
      <c r="U263" s="144">
        <v>73898.849469999986</v>
      </c>
      <c r="V263" s="145">
        <v>1.2308894100658945</v>
      </c>
      <c r="W263" s="145">
        <v>1.2324262837244295</v>
      </c>
      <c r="X263" s="9" t="s">
        <v>100</v>
      </c>
      <c r="Y263" s="9" t="s">
        <v>100</v>
      </c>
      <c r="Z263" s="138" t="s">
        <v>777</v>
      </c>
      <c r="AA263" s="146">
        <v>822.85</v>
      </c>
      <c r="AB263" s="146">
        <v>822.84796223350008</v>
      </c>
      <c r="AC263" s="146">
        <v>1645.6979622335002</v>
      </c>
      <c r="AD263" s="146">
        <v>1031</v>
      </c>
      <c r="AE263" s="146">
        <v>1050</v>
      </c>
      <c r="AF263" s="146">
        <v>2081</v>
      </c>
      <c r="AG263" s="147">
        <v>227.15203776649992</v>
      </c>
      <c r="AH263" s="147">
        <v>435.30203776649978</v>
      </c>
      <c r="AI263" s="148">
        <v>0.2760559036324633</v>
      </c>
      <c r="AJ263" s="148">
        <v>0.26450907016723696</v>
      </c>
      <c r="AK263" s="9" t="s">
        <v>100</v>
      </c>
      <c r="AL263" s="139" t="s">
        <v>100</v>
      </c>
      <c r="AM263" s="139" t="s">
        <v>100</v>
      </c>
      <c r="AN263" s="79" t="s">
        <v>100</v>
      </c>
      <c r="AO263" s="79" t="s">
        <v>100</v>
      </c>
      <c r="AP263" s="79" t="s">
        <v>100</v>
      </c>
      <c r="AQ263" s="32" t="s">
        <v>100</v>
      </c>
      <c r="AR263" s="138" t="s">
        <v>100</v>
      </c>
    </row>
    <row r="264" spans="1:44" ht="72.75" customHeight="1">
      <c r="A264" s="9">
        <v>260</v>
      </c>
      <c r="B264" s="7" t="s">
        <v>88</v>
      </c>
      <c r="C264" s="7" t="s">
        <v>594</v>
      </c>
      <c r="D264" s="9" t="s">
        <v>757</v>
      </c>
      <c r="E264" s="138" t="s">
        <v>758</v>
      </c>
      <c r="F264" s="138" t="s">
        <v>781</v>
      </c>
      <c r="G264" s="138" t="s">
        <v>782</v>
      </c>
      <c r="H264" s="138" t="s">
        <v>317</v>
      </c>
      <c r="I264" s="138" t="s">
        <v>317</v>
      </c>
      <c r="J264" s="138" t="s">
        <v>761</v>
      </c>
      <c r="K264" s="9" t="s">
        <v>96</v>
      </c>
      <c r="L264" s="7" t="s">
        <v>97</v>
      </c>
      <c r="M264" s="7" t="s">
        <v>98</v>
      </c>
      <c r="N264" s="141">
        <v>2843.6998699999999</v>
      </c>
      <c r="O264" s="142">
        <v>2969.9310800000003</v>
      </c>
      <c r="P264" s="141">
        <v>5813.6309500000007</v>
      </c>
      <c r="Q264" s="141">
        <v>9538.3148800000017</v>
      </c>
      <c r="R264" s="141">
        <v>16500.603360000001</v>
      </c>
      <c r="S264" s="141">
        <v>26038.918240000003</v>
      </c>
      <c r="T264" s="144">
        <v>13530.672280000001</v>
      </c>
      <c r="U264" s="144">
        <v>20225.28729</v>
      </c>
      <c r="V264" s="145">
        <v>4.555887633594514</v>
      </c>
      <c r="W264" s="145">
        <v>3.478942413776712</v>
      </c>
      <c r="X264" s="9" t="s">
        <v>598</v>
      </c>
      <c r="Y264" s="9" t="s">
        <v>611</v>
      </c>
      <c r="Z264" s="138" t="s">
        <v>783</v>
      </c>
      <c r="AA264" s="146">
        <v>322.86</v>
      </c>
      <c r="AB264" s="146">
        <v>322.86097328953571</v>
      </c>
      <c r="AC264" s="146">
        <v>645.72097328953578</v>
      </c>
      <c r="AD264" s="146">
        <v>1005</v>
      </c>
      <c r="AE264" s="146">
        <v>1877</v>
      </c>
      <c r="AF264" s="146">
        <v>2882</v>
      </c>
      <c r="AG264" s="147">
        <v>1554.1390267104643</v>
      </c>
      <c r="AH264" s="147">
        <v>2236.2790267104642</v>
      </c>
      <c r="AI264" s="148">
        <v>4.8136478400464382</v>
      </c>
      <c r="AJ264" s="148">
        <v>3.463228111235185</v>
      </c>
      <c r="AK264" s="9" t="s">
        <v>611</v>
      </c>
      <c r="AL264" s="139" t="s">
        <v>784</v>
      </c>
      <c r="AM264" s="139" t="s">
        <v>785</v>
      </c>
      <c r="AN264" s="79" t="s">
        <v>125</v>
      </c>
      <c r="AO264" s="79" t="s">
        <v>101</v>
      </c>
      <c r="AP264" s="79" t="s">
        <v>125</v>
      </c>
      <c r="AQ264" s="79" t="s">
        <v>108</v>
      </c>
      <c r="AR264" s="138" t="s">
        <v>786</v>
      </c>
    </row>
    <row r="265" spans="1:44" ht="51">
      <c r="A265" s="9">
        <v>261</v>
      </c>
      <c r="B265" s="7" t="s">
        <v>88</v>
      </c>
      <c r="C265" s="7" t="s">
        <v>594</v>
      </c>
      <c r="D265" s="9" t="s">
        <v>757</v>
      </c>
      <c r="E265" s="138" t="s">
        <v>758</v>
      </c>
      <c r="F265" s="138" t="s">
        <v>781</v>
      </c>
      <c r="G265" s="138" t="s">
        <v>782</v>
      </c>
      <c r="H265" s="138" t="s">
        <v>620</v>
      </c>
      <c r="I265" s="138" t="s">
        <v>765</v>
      </c>
      <c r="J265" s="138" t="s">
        <v>761</v>
      </c>
      <c r="K265" s="9" t="s">
        <v>96</v>
      </c>
      <c r="L265" s="7" t="s">
        <v>100</v>
      </c>
      <c r="M265" s="7" t="s">
        <v>100</v>
      </c>
      <c r="N265" s="141">
        <v>2843.6998699999999</v>
      </c>
      <c r="O265" s="142">
        <v>2969.9310800000003</v>
      </c>
      <c r="P265" s="141">
        <v>5813.6309500000007</v>
      </c>
      <c r="Q265" s="141">
        <v>9538.3148800000017</v>
      </c>
      <c r="R265" s="141">
        <v>16500.603360000001</v>
      </c>
      <c r="S265" s="141">
        <v>26038.918240000003</v>
      </c>
      <c r="T265" s="144">
        <v>13530.672280000001</v>
      </c>
      <c r="U265" s="144">
        <v>20225.28729</v>
      </c>
      <c r="V265" s="145">
        <v>4.555887633594514</v>
      </c>
      <c r="W265" s="145">
        <v>3.478942413776712</v>
      </c>
      <c r="X265" s="9" t="s">
        <v>100</v>
      </c>
      <c r="Y265" s="9" t="s">
        <v>100</v>
      </c>
      <c r="Z265" s="138" t="s">
        <v>783</v>
      </c>
      <c r="AA265" s="146">
        <v>322.86</v>
      </c>
      <c r="AB265" s="146">
        <v>322.86097328953571</v>
      </c>
      <c r="AC265" s="146">
        <v>645.72097328953578</v>
      </c>
      <c r="AD265" s="146">
        <v>1005</v>
      </c>
      <c r="AE265" s="146">
        <v>1877</v>
      </c>
      <c r="AF265" s="146">
        <v>2882</v>
      </c>
      <c r="AG265" s="147">
        <v>1554.1390267104643</v>
      </c>
      <c r="AH265" s="147">
        <v>2236.2790267104642</v>
      </c>
      <c r="AI265" s="148">
        <v>4.8136478400464382</v>
      </c>
      <c r="AJ265" s="148">
        <v>3.463228111235185</v>
      </c>
      <c r="AK265" s="9" t="s">
        <v>100</v>
      </c>
      <c r="AL265" s="139" t="s">
        <v>100</v>
      </c>
      <c r="AM265" s="139" t="s">
        <v>100</v>
      </c>
      <c r="AN265" s="79" t="s">
        <v>100</v>
      </c>
      <c r="AO265" s="79" t="s">
        <v>100</v>
      </c>
      <c r="AP265" s="79" t="s">
        <v>100</v>
      </c>
      <c r="AQ265" s="32" t="s">
        <v>100</v>
      </c>
      <c r="AR265" s="138" t="s">
        <v>100</v>
      </c>
    </row>
    <row r="266" spans="1:44" ht="51">
      <c r="A266" s="9">
        <v>262</v>
      </c>
      <c r="B266" s="7" t="s">
        <v>88</v>
      </c>
      <c r="C266" s="7" t="s">
        <v>594</v>
      </c>
      <c r="D266" s="9" t="s">
        <v>757</v>
      </c>
      <c r="E266" s="138" t="s">
        <v>758</v>
      </c>
      <c r="F266" s="138" t="s">
        <v>781</v>
      </c>
      <c r="G266" s="138" t="s">
        <v>782</v>
      </c>
      <c r="H266" s="138" t="s">
        <v>602</v>
      </c>
      <c r="I266" s="138" t="s">
        <v>766</v>
      </c>
      <c r="J266" s="138" t="s">
        <v>761</v>
      </c>
      <c r="K266" s="9" t="s">
        <v>96</v>
      </c>
      <c r="L266" s="7" t="s">
        <v>100</v>
      </c>
      <c r="M266" s="7" t="s">
        <v>100</v>
      </c>
      <c r="N266" s="141">
        <v>2843.6998699999999</v>
      </c>
      <c r="O266" s="142">
        <v>2969.9310800000003</v>
      </c>
      <c r="P266" s="141">
        <v>5813.6309500000007</v>
      </c>
      <c r="Q266" s="141">
        <v>9538.3148800000017</v>
      </c>
      <c r="R266" s="141">
        <v>16500.603360000001</v>
      </c>
      <c r="S266" s="141">
        <v>26038.918240000003</v>
      </c>
      <c r="T266" s="144">
        <v>13530.672280000001</v>
      </c>
      <c r="U266" s="144">
        <v>20225.28729</v>
      </c>
      <c r="V266" s="145">
        <v>4.555887633594514</v>
      </c>
      <c r="W266" s="145">
        <v>3.478942413776712</v>
      </c>
      <c r="X266" s="9" t="s">
        <v>100</v>
      </c>
      <c r="Y266" s="9" t="s">
        <v>100</v>
      </c>
      <c r="Z266" s="138" t="s">
        <v>783</v>
      </c>
      <c r="AA266" s="146">
        <v>322.86</v>
      </c>
      <c r="AB266" s="146">
        <v>322.86097328953571</v>
      </c>
      <c r="AC266" s="146">
        <v>645.72097328953578</v>
      </c>
      <c r="AD266" s="146">
        <v>1005</v>
      </c>
      <c r="AE266" s="146">
        <v>1877</v>
      </c>
      <c r="AF266" s="146">
        <v>2882</v>
      </c>
      <c r="AG266" s="147">
        <v>1554.1390267104643</v>
      </c>
      <c r="AH266" s="147">
        <v>2236.2790267104642</v>
      </c>
      <c r="AI266" s="148">
        <v>4.8136478400464382</v>
      </c>
      <c r="AJ266" s="148">
        <v>3.463228111235185</v>
      </c>
      <c r="AK266" s="9" t="s">
        <v>100</v>
      </c>
      <c r="AL266" s="139" t="s">
        <v>100</v>
      </c>
      <c r="AM266" s="139" t="s">
        <v>100</v>
      </c>
      <c r="AN266" s="79" t="s">
        <v>100</v>
      </c>
      <c r="AO266" s="79" t="s">
        <v>100</v>
      </c>
      <c r="AP266" s="79" t="s">
        <v>100</v>
      </c>
      <c r="AQ266" s="32" t="s">
        <v>100</v>
      </c>
      <c r="AR266" s="138" t="s">
        <v>100</v>
      </c>
    </row>
    <row r="267" spans="1:44" ht="51.95" customHeight="1">
      <c r="A267" s="9">
        <v>263</v>
      </c>
      <c r="B267" s="7" t="s">
        <v>88</v>
      </c>
      <c r="C267" s="7" t="s">
        <v>594</v>
      </c>
      <c r="D267" s="9" t="s">
        <v>757</v>
      </c>
      <c r="E267" s="138" t="s">
        <v>758</v>
      </c>
      <c r="F267" s="138" t="s">
        <v>787</v>
      </c>
      <c r="G267" s="138" t="s">
        <v>788</v>
      </c>
      <c r="H267" s="138" t="s">
        <v>317</v>
      </c>
      <c r="I267" s="138" t="s">
        <v>317</v>
      </c>
      <c r="J267" s="138" t="s">
        <v>761</v>
      </c>
      <c r="K267" s="9" t="s">
        <v>96</v>
      </c>
      <c r="L267" s="9">
        <v>12</v>
      </c>
      <c r="M267" s="9">
        <v>11</v>
      </c>
      <c r="N267" s="141">
        <v>2594.9447700000001</v>
      </c>
      <c r="O267" s="142">
        <v>2710.1337899999999</v>
      </c>
      <c r="P267" s="141">
        <v>5305.0785599999999</v>
      </c>
      <c r="Q267" s="141">
        <v>280.80158</v>
      </c>
      <c r="R267" s="141">
        <v>302.26371999999998</v>
      </c>
      <c r="S267" s="141">
        <v>583.06529999999998</v>
      </c>
      <c r="T267" s="144">
        <v>-2407.8700699999999</v>
      </c>
      <c r="U267" s="144">
        <v>-4722.0132599999997</v>
      </c>
      <c r="V267" s="145">
        <v>-0.88846907812621312</v>
      </c>
      <c r="W267" s="145">
        <v>-0.89009299421194621</v>
      </c>
      <c r="X267" s="9" t="s">
        <v>598</v>
      </c>
      <c r="Y267" s="9" t="s">
        <v>598</v>
      </c>
      <c r="Z267" s="138" t="s">
        <v>599</v>
      </c>
      <c r="AA267" s="146" t="s">
        <v>100</v>
      </c>
      <c r="AB267" s="146" t="s">
        <v>100</v>
      </c>
      <c r="AC267" s="146" t="s">
        <v>100</v>
      </c>
      <c r="AD267" s="146" t="s">
        <v>100</v>
      </c>
      <c r="AE267" s="146" t="s">
        <v>100</v>
      </c>
      <c r="AF267" s="146" t="s">
        <v>100</v>
      </c>
      <c r="AG267" s="147" t="s">
        <v>100</v>
      </c>
      <c r="AH267" s="147" t="s">
        <v>100</v>
      </c>
      <c r="AI267" s="148" t="s">
        <v>100</v>
      </c>
      <c r="AJ267" s="148" t="s">
        <v>100</v>
      </c>
      <c r="AK267" s="9" t="s">
        <v>100</v>
      </c>
      <c r="AL267" s="139" t="s">
        <v>600</v>
      </c>
      <c r="AM267" s="139" t="s">
        <v>100</v>
      </c>
      <c r="AN267" s="79" t="s">
        <v>101</v>
      </c>
      <c r="AO267" s="79" t="s">
        <v>101</v>
      </c>
      <c r="AP267" s="79" t="s">
        <v>101</v>
      </c>
      <c r="AQ267" s="79" t="s">
        <v>108</v>
      </c>
      <c r="AR267" s="138" t="s">
        <v>789</v>
      </c>
    </row>
    <row r="268" spans="1:44" ht="38.25">
      <c r="A268" s="9">
        <v>264</v>
      </c>
      <c r="B268" s="7" t="s">
        <v>88</v>
      </c>
      <c r="C268" s="7" t="s">
        <v>594</v>
      </c>
      <c r="D268" s="9" t="s">
        <v>757</v>
      </c>
      <c r="E268" s="138" t="s">
        <v>758</v>
      </c>
      <c r="F268" s="138" t="s">
        <v>787</v>
      </c>
      <c r="G268" s="138" t="s">
        <v>788</v>
      </c>
      <c r="H268" s="138" t="s">
        <v>620</v>
      </c>
      <c r="I268" s="138" t="s">
        <v>790</v>
      </c>
      <c r="J268" s="138" t="s">
        <v>761</v>
      </c>
      <c r="K268" s="9" t="s">
        <v>96</v>
      </c>
      <c r="L268" s="9">
        <v>12</v>
      </c>
      <c r="M268" s="9">
        <v>11</v>
      </c>
      <c r="N268" s="141">
        <v>2594.9447700000001</v>
      </c>
      <c r="O268" s="142">
        <v>2710.1337899999999</v>
      </c>
      <c r="P268" s="141">
        <v>5305.0785599999999</v>
      </c>
      <c r="Q268" s="141">
        <v>280.80158</v>
      </c>
      <c r="R268" s="141">
        <v>302.26371999999998</v>
      </c>
      <c r="S268" s="141">
        <v>583.06529999999998</v>
      </c>
      <c r="T268" s="144">
        <v>-2407.8700699999999</v>
      </c>
      <c r="U268" s="144">
        <v>-4722.0132599999997</v>
      </c>
      <c r="V268" s="145">
        <v>-0.88846907812621312</v>
      </c>
      <c r="W268" s="145">
        <v>-0.89009299421194621</v>
      </c>
      <c r="X268" s="9" t="s">
        <v>100</v>
      </c>
      <c r="Y268" s="9" t="s">
        <v>100</v>
      </c>
      <c r="Z268" s="138" t="s">
        <v>100</v>
      </c>
      <c r="AA268" s="146" t="s">
        <v>100</v>
      </c>
      <c r="AB268" s="146" t="s">
        <v>100</v>
      </c>
      <c r="AC268" s="146" t="s">
        <v>100</v>
      </c>
      <c r="AD268" s="146" t="s">
        <v>100</v>
      </c>
      <c r="AE268" s="146" t="s">
        <v>100</v>
      </c>
      <c r="AF268" s="146" t="s">
        <v>100</v>
      </c>
      <c r="AG268" s="147" t="s">
        <v>100</v>
      </c>
      <c r="AH268" s="147" t="s">
        <v>100</v>
      </c>
      <c r="AI268" s="148" t="s">
        <v>100</v>
      </c>
      <c r="AJ268" s="148" t="s">
        <v>100</v>
      </c>
      <c r="AK268" s="9" t="s">
        <v>100</v>
      </c>
      <c r="AL268" s="139" t="s">
        <v>100</v>
      </c>
      <c r="AM268" s="139" t="s">
        <v>100</v>
      </c>
      <c r="AN268" s="79" t="s">
        <v>100</v>
      </c>
      <c r="AO268" s="79" t="s">
        <v>100</v>
      </c>
      <c r="AP268" s="79" t="s">
        <v>100</v>
      </c>
      <c r="AQ268" s="32" t="s">
        <v>100</v>
      </c>
      <c r="AR268" s="138" t="s">
        <v>100</v>
      </c>
    </row>
    <row r="269" spans="1:44" ht="78" customHeight="1">
      <c r="A269" s="9">
        <v>265</v>
      </c>
      <c r="B269" s="7" t="s">
        <v>88</v>
      </c>
      <c r="C269" s="7" t="s">
        <v>594</v>
      </c>
      <c r="D269" s="9" t="s">
        <v>757</v>
      </c>
      <c r="E269" s="138" t="s">
        <v>758</v>
      </c>
      <c r="F269" s="138" t="s">
        <v>791</v>
      </c>
      <c r="G269" s="138" t="s">
        <v>792</v>
      </c>
      <c r="H269" s="138" t="s">
        <v>317</v>
      </c>
      <c r="I269" s="138" t="s">
        <v>317</v>
      </c>
      <c r="J269" s="138" t="s">
        <v>761</v>
      </c>
      <c r="K269" s="9" t="s">
        <v>96</v>
      </c>
      <c r="L269" s="7" t="s">
        <v>97</v>
      </c>
      <c r="M269" s="7" t="s">
        <v>98</v>
      </c>
      <c r="N269" s="141">
        <v>7379.7058699999998</v>
      </c>
      <c r="O269" s="142">
        <v>7707.2893600000007</v>
      </c>
      <c r="P269" s="141">
        <v>15086.99523</v>
      </c>
      <c r="Q269" s="141">
        <v>608.87572999999998</v>
      </c>
      <c r="R269" s="141">
        <v>1706.5051599999999</v>
      </c>
      <c r="S269" s="141">
        <v>2315.3808899999999</v>
      </c>
      <c r="T269" s="144">
        <v>-6000.784200000001</v>
      </c>
      <c r="U269" s="144">
        <v>-12771.61434</v>
      </c>
      <c r="V269" s="145">
        <v>-0.77858555968372267</v>
      </c>
      <c r="W269" s="145">
        <v>-0.84653134340521696</v>
      </c>
      <c r="X269" s="9" t="s">
        <v>598</v>
      </c>
      <c r="Y269" s="9" t="s">
        <v>598</v>
      </c>
      <c r="Z269" s="138" t="s">
        <v>793</v>
      </c>
      <c r="AA269" s="146">
        <v>8000</v>
      </c>
      <c r="AB269" s="146">
        <v>8000</v>
      </c>
      <c r="AC269" s="146">
        <v>16000</v>
      </c>
      <c r="AD269" s="146">
        <v>392</v>
      </c>
      <c r="AE269" s="146">
        <v>1130</v>
      </c>
      <c r="AF269" s="146">
        <v>1522</v>
      </c>
      <c r="AG269" s="147">
        <v>-6870</v>
      </c>
      <c r="AH269" s="147">
        <v>-14478</v>
      </c>
      <c r="AI269" s="148">
        <v>-0.85875000000000001</v>
      </c>
      <c r="AJ269" s="148">
        <v>-0.90487499999999998</v>
      </c>
      <c r="AK269" s="9" t="s">
        <v>611</v>
      </c>
      <c r="AL269" s="139" t="s">
        <v>600</v>
      </c>
      <c r="AM269" s="139" t="s">
        <v>794</v>
      </c>
      <c r="AN269" s="79" t="s">
        <v>114</v>
      </c>
      <c r="AO269" s="79" t="s">
        <v>101</v>
      </c>
      <c r="AP269" s="79" t="s">
        <v>101</v>
      </c>
      <c r="AQ269" s="79" t="s">
        <v>108</v>
      </c>
      <c r="AR269" s="138" t="s">
        <v>795</v>
      </c>
    </row>
    <row r="270" spans="1:44" ht="51">
      <c r="A270" s="9">
        <v>266</v>
      </c>
      <c r="B270" s="7" t="s">
        <v>88</v>
      </c>
      <c r="C270" s="7" t="s">
        <v>594</v>
      </c>
      <c r="D270" s="9" t="s">
        <v>757</v>
      </c>
      <c r="E270" s="138" t="s">
        <v>758</v>
      </c>
      <c r="F270" s="138" t="s">
        <v>791</v>
      </c>
      <c r="G270" s="138" t="s">
        <v>792</v>
      </c>
      <c r="H270" s="138" t="s">
        <v>620</v>
      </c>
      <c r="I270" s="138" t="s">
        <v>765</v>
      </c>
      <c r="J270" s="138" t="s">
        <v>761</v>
      </c>
      <c r="K270" s="9" t="s">
        <v>96</v>
      </c>
      <c r="L270" s="7" t="s">
        <v>100</v>
      </c>
      <c r="M270" s="7" t="s">
        <v>100</v>
      </c>
      <c r="N270" s="141">
        <v>7379.7058699999998</v>
      </c>
      <c r="O270" s="142">
        <v>7707.2893600000007</v>
      </c>
      <c r="P270" s="141">
        <v>15086.99523</v>
      </c>
      <c r="Q270" s="141">
        <v>608.87572999999998</v>
      </c>
      <c r="R270" s="141">
        <v>1706.5051599999999</v>
      </c>
      <c r="S270" s="141">
        <v>2315.3808899999999</v>
      </c>
      <c r="T270" s="144">
        <v>-6000.784200000001</v>
      </c>
      <c r="U270" s="144">
        <v>-12771.61434</v>
      </c>
      <c r="V270" s="145">
        <v>-0.77858555968372267</v>
      </c>
      <c r="W270" s="145">
        <v>-0.84653134340521696</v>
      </c>
      <c r="X270" s="9" t="s">
        <v>100</v>
      </c>
      <c r="Y270" s="9" t="s">
        <v>100</v>
      </c>
      <c r="Z270" s="138" t="s">
        <v>793</v>
      </c>
      <c r="AA270" s="146">
        <v>8000</v>
      </c>
      <c r="AB270" s="146">
        <v>8000</v>
      </c>
      <c r="AC270" s="146">
        <v>16000</v>
      </c>
      <c r="AD270" s="146">
        <v>392</v>
      </c>
      <c r="AE270" s="146">
        <v>1130</v>
      </c>
      <c r="AF270" s="146">
        <v>1522</v>
      </c>
      <c r="AG270" s="147">
        <v>-6870</v>
      </c>
      <c r="AH270" s="147">
        <v>-14478</v>
      </c>
      <c r="AI270" s="148">
        <v>-0.85875000000000001</v>
      </c>
      <c r="AJ270" s="148">
        <v>-0.90487499999999998</v>
      </c>
      <c r="AK270" s="9" t="s">
        <v>100</v>
      </c>
      <c r="AL270" s="139" t="s">
        <v>100</v>
      </c>
      <c r="AM270" s="139" t="s">
        <v>100</v>
      </c>
      <c r="AN270" s="79" t="s">
        <v>100</v>
      </c>
      <c r="AO270" s="79" t="s">
        <v>100</v>
      </c>
      <c r="AP270" s="79" t="s">
        <v>100</v>
      </c>
      <c r="AQ270" s="32" t="s">
        <v>100</v>
      </c>
      <c r="AR270" s="138" t="s">
        <v>100</v>
      </c>
    </row>
    <row r="271" spans="1:44" ht="195.75" customHeight="1">
      <c r="A271" s="9">
        <v>267</v>
      </c>
      <c r="B271" s="7" t="s">
        <v>88</v>
      </c>
      <c r="C271" s="7" t="s">
        <v>594</v>
      </c>
      <c r="D271" s="9" t="s">
        <v>757</v>
      </c>
      <c r="E271" s="138" t="s">
        <v>758</v>
      </c>
      <c r="F271" s="138" t="s">
        <v>796</v>
      </c>
      <c r="G271" s="138" t="s">
        <v>797</v>
      </c>
      <c r="H271" s="138" t="s">
        <v>317</v>
      </c>
      <c r="I271" s="138" t="s">
        <v>317</v>
      </c>
      <c r="J271" s="138" t="s">
        <v>761</v>
      </c>
      <c r="K271" s="9" t="s">
        <v>96</v>
      </c>
      <c r="L271" s="7" t="s">
        <v>97</v>
      </c>
      <c r="M271" s="7" t="s">
        <v>98</v>
      </c>
      <c r="N271" s="141">
        <v>1037.97812</v>
      </c>
      <c r="O271" s="142">
        <v>1084.0537300000001</v>
      </c>
      <c r="P271" s="141">
        <v>2122.0318500000003</v>
      </c>
      <c r="Q271" s="141">
        <v>8.0059500000000003</v>
      </c>
      <c r="R271" s="141">
        <v>-1.16025</v>
      </c>
      <c r="S271" s="141">
        <v>6.8457000000000008</v>
      </c>
      <c r="T271" s="144">
        <v>-1085.21398</v>
      </c>
      <c r="U271" s="144">
        <v>-2115.1861500000005</v>
      </c>
      <c r="V271" s="145">
        <v>-1.0010702882780542</v>
      </c>
      <c r="W271" s="145">
        <v>-0.99677398810013151</v>
      </c>
      <c r="X271" s="9" t="s">
        <v>598</v>
      </c>
      <c r="Y271" s="9" t="s">
        <v>598</v>
      </c>
      <c r="Z271" s="138" t="s">
        <v>599</v>
      </c>
      <c r="AA271" s="146" t="s">
        <v>100</v>
      </c>
      <c r="AB271" s="146" t="s">
        <v>100</v>
      </c>
      <c r="AC271" s="146" t="s">
        <v>100</v>
      </c>
      <c r="AD271" s="146" t="s">
        <v>100</v>
      </c>
      <c r="AE271" s="146" t="s">
        <v>100</v>
      </c>
      <c r="AF271" s="146" t="s">
        <v>100</v>
      </c>
      <c r="AG271" s="147" t="s">
        <v>100</v>
      </c>
      <c r="AH271" s="147" t="s">
        <v>100</v>
      </c>
      <c r="AI271" s="148" t="s">
        <v>100</v>
      </c>
      <c r="AJ271" s="148" t="s">
        <v>100</v>
      </c>
      <c r="AK271" s="9" t="s">
        <v>100</v>
      </c>
      <c r="AL271" s="139" t="s">
        <v>600</v>
      </c>
      <c r="AM271" s="139" t="s">
        <v>100</v>
      </c>
      <c r="AN271" s="79" t="s">
        <v>101</v>
      </c>
      <c r="AO271" s="79" t="s">
        <v>101</v>
      </c>
      <c r="AP271" s="79" t="s">
        <v>101</v>
      </c>
      <c r="AQ271" s="79" t="s">
        <v>430</v>
      </c>
      <c r="AR271" s="138" t="s">
        <v>798</v>
      </c>
    </row>
    <row r="272" spans="1:44" ht="51">
      <c r="A272" s="9">
        <v>268</v>
      </c>
      <c r="B272" s="7" t="s">
        <v>88</v>
      </c>
      <c r="C272" s="7" t="s">
        <v>594</v>
      </c>
      <c r="D272" s="9" t="s">
        <v>757</v>
      </c>
      <c r="E272" s="138" t="s">
        <v>758</v>
      </c>
      <c r="F272" s="138" t="s">
        <v>796</v>
      </c>
      <c r="G272" s="138" t="s">
        <v>797</v>
      </c>
      <c r="H272" s="138" t="s">
        <v>620</v>
      </c>
      <c r="I272" s="138" t="s">
        <v>765</v>
      </c>
      <c r="J272" s="138" t="s">
        <v>761</v>
      </c>
      <c r="K272" s="9" t="s">
        <v>96</v>
      </c>
      <c r="L272" s="7" t="s">
        <v>100</v>
      </c>
      <c r="M272" s="7" t="s">
        <v>100</v>
      </c>
      <c r="N272" s="141">
        <v>1037.97812</v>
      </c>
      <c r="O272" s="142">
        <v>1084.0537300000001</v>
      </c>
      <c r="P272" s="141">
        <v>2122.0318500000003</v>
      </c>
      <c r="Q272" s="141">
        <v>8.0059500000000003</v>
      </c>
      <c r="R272" s="141">
        <v>-1.16025</v>
      </c>
      <c r="S272" s="141">
        <v>6.8457000000000008</v>
      </c>
      <c r="T272" s="144">
        <v>-1085.21398</v>
      </c>
      <c r="U272" s="144">
        <v>-2115.1861500000005</v>
      </c>
      <c r="V272" s="145">
        <v>-1.0010702882780542</v>
      </c>
      <c r="W272" s="145">
        <v>-0.99677398810013151</v>
      </c>
      <c r="X272" s="9" t="s">
        <v>100</v>
      </c>
      <c r="Y272" s="9" t="s">
        <v>100</v>
      </c>
      <c r="Z272" s="138" t="s">
        <v>100</v>
      </c>
      <c r="AA272" s="146" t="s">
        <v>100</v>
      </c>
      <c r="AB272" s="146" t="s">
        <v>100</v>
      </c>
      <c r="AC272" s="146" t="s">
        <v>100</v>
      </c>
      <c r="AD272" s="146" t="s">
        <v>100</v>
      </c>
      <c r="AE272" s="146" t="s">
        <v>100</v>
      </c>
      <c r="AF272" s="146" t="s">
        <v>100</v>
      </c>
      <c r="AG272" s="147" t="s">
        <v>100</v>
      </c>
      <c r="AH272" s="147" t="s">
        <v>100</v>
      </c>
      <c r="AI272" s="148" t="s">
        <v>100</v>
      </c>
      <c r="AJ272" s="148" t="s">
        <v>100</v>
      </c>
      <c r="AK272" s="9" t="s">
        <v>100</v>
      </c>
      <c r="AL272" s="139" t="s">
        <v>100</v>
      </c>
      <c r="AM272" s="139" t="s">
        <v>100</v>
      </c>
      <c r="AN272" s="79" t="s">
        <v>100</v>
      </c>
      <c r="AO272" s="79" t="s">
        <v>100</v>
      </c>
      <c r="AP272" s="79" t="s">
        <v>100</v>
      </c>
      <c r="AQ272" s="32" t="s">
        <v>100</v>
      </c>
      <c r="AR272" s="138" t="s">
        <v>100</v>
      </c>
    </row>
    <row r="273" spans="1:44" ht="160.5" customHeight="1">
      <c r="A273" s="9">
        <v>269</v>
      </c>
      <c r="B273" s="7" t="s">
        <v>88</v>
      </c>
      <c r="C273" s="7" t="s">
        <v>594</v>
      </c>
      <c r="D273" s="9" t="s">
        <v>757</v>
      </c>
      <c r="E273" s="138" t="s">
        <v>758</v>
      </c>
      <c r="F273" s="138" t="s">
        <v>799</v>
      </c>
      <c r="G273" s="138" t="s">
        <v>800</v>
      </c>
      <c r="H273" s="138" t="s">
        <v>317</v>
      </c>
      <c r="I273" s="138" t="s">
        <v>317</v>
      </c>
      <c r="J273" s="138" t="s">
        <v>801</v>
      </c>
      <c r="K273" s="9" t="s">
        <v>96</v>
      </c>
      <c r="L273" s="7" t="s">
        <v>97</v>
      </c>
      <c r="M273" s="7" t="s">
        <v>98</v>
      </c>
      <c r="N273" s="141">
        <v>0</v>
      </c>
      <c r="O273" s="142">
        <v>0</v>
      </c>
      <c r="P273" s="141">
        <v>0</v>
      </c>
      <c r="Q273" s="141">
        <v>18271.025440000001</v>
      </c>
      <c r="R273" s="141">
        <v>0</v>
      </c>
      <c r="S273" s="141">
        <v>18271.025440000001</v>
      </c>
      <c r="T273" s="144">
        <v>0</v>
      </c>
      <c r="U273" s="144">
        <v>18271.025440000001</v>
      </c>
      <c r="V273" s="145">
        <v>0</v>
      </c>
      <c r="W273" s="145">
        <v>1</v>
      </c>
      <c r="X273" s="9" t="s">
        <v>598</v>
      </c>
      <c r="Y273" s="9" t="s">
        <v>598</v>
      </c>
      <c r="Z273" s="138" t="s">
        <v>802</v>
      </c>
      <c r="AA273" s="146">
        <v>0</v>
      </c>
      <c r="AB273" s="146">
        <v>0</v>
      </c>
      <c r="AC273" s="146">
        <v>0</v>
      </c>
      <c r="AD273" s="146">
        <v>3114</v>
      </c>
      <c r="AE273" s="146">
        <v>0</v>
      </c>
      <c r="AF273" s="146">
        <v>3114</v>
      </c>
      <c r="AG273" s="147">
        <v>0</v>
      </c>
      <c r="AH273" s="147">
        <v>3114</v>
      </c>
      <c r="AI273" s="148">
        <v>0</v>
      </c>
      <c r="AJ273" s="148">
        <v>1</v>
      </c>
      <c r="AK273" s="9" t="s">
        <v>598</v>
      </c>
      <c r="AL273" s="139" t="s">
        <v>600</v>
      </c>
      <c r="AM273" s="139" t="s">
        <v>659</v>
      </c>
      <c r="AN273" s="79" t="s">
        <v>101</v>
      </c>
      <c r="AO273" s="79" t="s">
        <v>101</v>
      </c>
      <c r="AP273" s="79" t="s">
        <v>125</v>
      </c>
      <c r="AQ273" s="79" t="s">
        <v>108</v>
      </c>
      <c r="AR273" s="35" t="s">
        <v>803</v>
      </c>
    </row>
    <row r="274" spans="1:44" ht="25.5">
      <c r="A274" s="9">
        <v>270</v>
      </c>
      <c r="B274" s="7" t="s">
        <v>88</v>
      </c>
      <c r="C274" s="7" t="s">
        <v>594</v>
      </c>
      <c r="D274" s="9" t="s">
        <v>757</v>
      </c>
      <c r="E274" s="138" t="s">
        <v>758</v>
      </c>
      <c r="F274" s="138" t="s">
        <v>799</v>
      </c>
      <c r="G274" s="138" t="s">
        <v>800</v>
      </c>
      <c r="H274" s="138" t="s">
        <v>620</v>
      </c>
      <c r="I274" s="138" t="s">
        <v>804</v>
      </c>
      <c r="J274" s="138" t="s">
        <v>801</v>
      </c>
      <c r="K274" s="9" t="s">
        <v>96</v>
      </c>
      <c r="L274" s="7" t="s">
        <v>100</v>
      </c>
      <c r="M274" s="7" t="s">
        <v>100</v>
      </c>
      <c r="N274" s="141">
        <v>0</v>
      </c>
      <c r="O274" s="142">
        <v>0</v>
      </c>
      <c r="P274" s="141">
        <v>0</v>
      </c>
      <c r="Q274" s="141">
        <v>18271.025440000001</v>
      </c>
      <c r="R274" s="141">
        <v>0</v>
      </c>
      <c r="S274" s="141">
        <v>18271.025440000001</v>
      </c>
      <c r="T274" s="144">
        <v>0</v>
      </c>
      <c r="U274" s="144">
        <v>18271.025440000001</v>
      </c>
      <c r="V274" s="145">
        <v>0</v>
      </c>
      <c r="W274" s="145">
        <v>1</v>
      </c>
      <c r="X274" s="9" t="s">
        <v>100</v>
      </c>
      <c r="Y274" s="9" t="s">
        <v>100</v>
      </c>
      <c r="Z274" s="138" t="s">
        <v>802</v>
      </c>
      <c r="AA274" s="146">
        <v>0</v>
      </c>
      <c r="AB274" s="146">
        <v>0</v>
      </c>
      <c r="AC274" s="146">
        <v>0</v>
      </c>
      <c r="AD274" s="146">
        <v>3114</v>
      </c>
      <c r="AE274" s="146">
        <v>0</v>
      </c>
      <c r="AF274" s="146">
        <v>3114</v>
      </c>
      <c r="AG274" s="147">
        <v>0</v>
      </c>
      <c r="AH274" s="147">
        <v>3114</v>
      </c>
      <c r="AI274" s="148">
        <v>0</v>
      </c>
      <c r="AJ274" s="148">
        <v>1</v>
      </c>
      <c r="AK274" s="9" t="s">
        <v>100</v>
      </c>
      <c r="AL274" s="139" t="s">
        <v>100</v>
      </c>
      <c r="AM274" s="139" t="s">
        <v>100</v>
      </c>
      <c r="AN274" s="79" t="s">
        <v>100</v>
      </c>
      <c r="AO274" s="79" t="s">
        <v>100</v>
      </c>
      <c r="AP274" s="79" t="s">
        <v>100</v>
      </c>
      <c r="AQ274" s="32" t="s">
        <v>100</v>
      </c>
      <c r="AR274" s="138" t="s">
        <v>100</v>
      </c>
    </row>
    <row r="275" spans="1:44" ht="25.5">
      <c r="A275" s="9">
        <v>271</v>
      </c>
      <c r="B275" s="7" t="s">
        <v>88</v>
      </c>
      <c r="C275" s="7" t="s">
        <v>594</v>
      </c>
      <c r="D275" s="9" t="s">
        <v>757</v>
      </c>
      <c r="E275" s="138" t="s">
        <v>758</v>
      </c>
      <c r="F275" s="138" t="s">
        <v>799</v>
      </c>
      <c r="G275" s="138" t="s">
        <v>800</v>
      </c>
      <c r="H275" s="138" t="s">
        <v>602</v>
      </c>
      <c r="I275" s="138" t="s">
        <v>805</v>
      </c>
      <c r="J275" s="138" t="s">
        <v>801</v>
      </c>
      <c r="K275" s="9" t="s">
        <v>96</v>
      </c>
      <c r="L275" s="7" t="s">
        <v>100</v>
      </c>
      <c r="M275" s="7" t="s">
        <v>100</v>
      </c>
      <c r="N275" s="141">
        <v>0</v>
      </c>
      <c r="O275" s="142">
        <v>0</v>
      </c>
      <c r="P275" s="141">
        <v>0</v>
      </c>
      <c r="Q275" s="141">
        <v>18271.025440000001</v>
      </c>
      <c r="R275" s="141">
        <v>0</v>
      </c>
      <c r="S275" s="141">
        <v>18271.025440000001</v>
      </c>
      <c r="T275" s="144">
        <v>0</v>
      </c>
      <c r="U275" s="144">
        <v>18271.025440000001</v>
      </c>
      <c r="V275" s="145">
        <v>0</v>
      </c>
      <c r="W275" s="145">
        <v>1</v>
      </c>
      <c r="X275" s="9" t="s">
        <v>100</v>
      </c>
      <c r="Y275" s="9" t="s">
        <v>100</v>
      </c>
      <c r="Z275" s="138" t="s">
        <v>802</v>
      </c>
      <c r="AA275" s="146">
        <v>0</v>
      </c>
      <c r="AB275" s="146">
        <v>0</v>
      </c>
      <c r="AC275" s="146">
        <v>0</v>
      </c>
      <c r="AD275" s="146">
        <v>3114</v>
      </c>
      <c r="AE275" s="146">
        <v>0</v>
      </c>
      <c r="AF275" s="146">
        <v>3114</v>
      </c>
      <c r="AG275" s="147">
        <v>0</v>
      </c>
      <c r="AH275" s="147">
        <v>3114</v>
      </c>
      <c r="AI275" s="148">
        <v>0</v>
      </c>
      <c r="AJ275" s="148">
        <v>1</v>
      </c>
      <c r="AK275" s="9" t="s">
        <v>100</v>
      </c>
      <c r="AL275" s="139" t="s">
        <v>100</v>
      </c>
      <c r="AM275" s="139" t="s">
        <v>100</v>
      </c>
      <c r="AN275" s="79" t="s">
        <v>100</v>
      </c>
      <c r="AO275" s="79" t="s">
        <v>100</v>
      </c>
      <c r="AP275" s="79" t="s">
        <v>100</v>
      </c>
      <c r="AQ275" s="32" t="s">
        <v>100</v>
      </c>
      <c r="AR275" s="138" t="s">
        <v>100</v>
      </c>
    </row>
    <row r="276" spans="1:44" ht="183" customHeight="1">
      <c r="A276" s="9">
        <v>272</v>
      </c>
      <c r="B276" s="7" t="s">
        <v>88</v>
      </c>
      <c r="C276" s="7" t="s">
        <v>594</v>
      </c>
      <c r="D276" s="9" t="s">
        <v>757</v>
      </c>
      <c r="E276" s="138" t="s">
        <v>758</v>
      </c>
      <c r="F276" s="138" t="s">
        <v>806</v>
      </c>
      <c r="G276" s="138" t="s">
        <v>807</v>
      </c>
      <c r="H276" s="138" t="s">
        <v>317</v>
      </c>
      <c r="I276" s="138" t="s">
        <v>317</v>
      </c>
      <c r="J276" s="138" t="s">
        <v>801</v>
      </c>
      <c r="K276" s="9" t="s">
        <v>96</v>
      </c>
      <c r="L276" s="7" t="s">
        <v>97</v>
      </c>
      <c r="M276" s="7" t="s">
        <v>98</v>
      </c>
      <c r="N276" s="141">
        <v>17835.374039999999</v>
      </c>
      <c r="O276" s="142">
        <v>18627.082300000002</v>
      </c>
      <c r="P276" s="141">
        <v>36462.456340000004</v>
      </c>
      <c r="Q276" s="141">
        <v>1808.12103</v>
      </c>
      <c r="R276" s="141">
        <v>1967.2188100000001</v>
      </c>
      <c r="S276" s="141">
        <v>3775.3398400000001</v>
      </c>
      <c r="T276" s="144">
        <v>-16659.863490000003</v>
      </c>
      <c r="U276" s="144">
        <v>-32687.116500000004</v>
      </c>
      <c r="V276" s="145">
        <v>-0.89438932097272161</v>
      </c>
      <c r="W276" s="145">
        <v>-0.89645953073494988</v>
      </c>
      <c r="X276" s="9" t="s">
        <v>598</v>
      </c>
      <c r="Y276" s="9" t="s">
        <v>611</v>
      </c>
      <c r="Z276" s="138" t="s">
        <v>808</v>
      </c>
      <c r="AA276" s="149">
        <v>1186.03</v>
      </c>
      <c r="AB276" s="149">
        <v>1186.03</v>
      </c>
      <c r="AC276" s="146">
        <v>2372.06</v>
      </c>
      <c r="AD276" s="146">
        <v>0</v>
      </c>
      <c r="AE276" s="146">
        <v>0</v>
      </c>
      <c r="AF276" s="146">
        <v>0</v>
      </c>
      <c r="AG276" s="147">
        <v>-1186.03</v>
      </c>
      <c r="AH276" s="147">
        <v>-2372.06</v>
      </c>
      <c r="AI276" s="148">
        <v>-1</v>
      </c>
      <c r="AJ276" s="148">
        <v>-1</v>
      </c>
      <c r="AK276" s="9" t="s">
        <v>611</v>
      </c>
      <c r="AL276" s="139" t="s">
        <v>809</v>
      </c>
      <c r="AM276" s="139" t="s">
        <v>810</v>
      </c>
      <c r="AN276" s="79" t="s">
        <v>114</v>
      </c>
      <c r="AO276" s="79" t="s">
        <v>101</v>
      </c>
      <c r="AP276" s="79" t="s">
        <v>114</v>
      </c>
      <c r="AQ276" s="79" t="s">
        <v>108</v>
      </c>
      <c r="AR276" s="35" t="s">
        <v>811</v>
      </c>
    </row>
    <row r="277" spans="1:44" ht="25.5">
      <c r="A277" s="9">
        <v>273</v>
      </c>
      <c r="B277" s="7" t="s">
        <v>88</v>
      </c>
      <c r="C277" s="7" t="s">
        <v>594</v>
      </c>
      <c r="D277" s="9" t="s">
        <v>757</v>
      </c>
      <c r="E277" s="138" t="s">
        <v>758</v>
      </c>
      <c r="F277" s="138" t="s">
        <v>806</v>
      </c>
      <c r="G277" s="138" t="s">
        <v>807</v>
      </c>
      <c r="H277" s="138" t="s">
        <v>620</v>
      </c>
      <c r="I277" s="138" t="s">
        <v>804</v>
      </c>
      <c r="J277" s="138" t="s">
        <v>801</v>
      </c>
      <c r="K277" s="9" t="s">
        <v>122</v>
      </c>
      <c r="L277" s="7" t="s">
        <v>100</v>
      </c>
      <c r="M277" s="7" t="s">
        <v>100</v>
      </c>
      <c r="N277" s="141">
        <v>16635.8756371337</v>
      </c>
      <c r="O277" s="142">
        <v>17374.33844</v>
      </c>
      <c r="P277" s="141">
        <v>34010.2140771337</v>
      </c>
      <c r="Q277" s="141">
        <v>1808.12103</v>
      </c>
      <c r="R277" s="141">
        <v>1967.2188100000001</v>
      </c>
      <c r="S277" s="141">
        <v>3775.3398400000001</v>
      </c>
      <c r="T277" s="144">
        <v>-15407.1</v>
      </c>
      <c r="U277" s="144">
        <v>-30234.9</v>
      </c>
      <c r="V277" s="145">
        <v>-0.88700000000000001</v>
      </c>
      <c r="W277" s="145">
        <v>-0.88900000000000001</v>
      </c>
      <c r="X277" s="9" t="s">
        <v>100</v>
      </c>
      <c r="Y277" s="9" t="s">
        <v>100</v>
      </c>
      <c r="Z277" s="138" t="s">
        <v>808</v>
      </c>
      <c r="AA277" s="146">
        <v>1186.03</v>
      </c>
      <c r="AB277" s="146">
        <v>1186.03</v>
      </c>
      <c r="AC277" s="146">
        <v>2372.06</v>
      </c>
      <c r="AD277" s="146">
        <v>0</v>
      </c>
      <c r="AE277" s="146">
        <v>0</v>
      </c>
      <c r="AF277" s="146">
        <v>0</v>
      </c>
      <c r="AG277" s="147">
        <v>-1186.03</v>
      </c>
      <c r="AH277" s="147">
        <v>-2372.06</v>
      </c>
      <c r="AI277" s="148">
        <v>-1</v>
      </c>
      <c r="AJ277" s="148">
        <v>-1</v>
      </c>
      <c r="AK277" s="9" t="s">
        <v>100</v>
      </c>
      <c r="AL277" s="139" t="s">
        <v>100</v>
      </c>
      <c r="AM277" s="139" t="s">
        <v>100</v>
      </c>
      <c r="AN277" s="79" t="s">
        <v>100</v>
      </c>
      <c r="AO277" s="79" t="s">
        <v>100</v>
      </c>
      <c r="AP277" s="79" t="s">
        <v>100</v>
      </c>
      <c r="AQ277" s="32" t="s">
        <v>100</v>
      </c>
      <c r="AR277" s="138" t="s">
        <v>100</v>
      </c>
    </row>
    <row r="278" spans="1:44" ht="25.5">
      <c r="A278" s="9">
        <v>274</v>
      </c>
      <c r="B278" s="7" t="s">
        <v>88</v>
      </c>
      <c r="C278" s="7" t="s">
        <v>594</v>
      </c>
      <c r="D278" s="9" t="s">
        <v>757</v>
      </c>
      <c r="E278" s="138" t="s">
        <v>758</v>
      </c>
      <c r="F278" s="138" t="s">
        <v>806</v>
      </c>
      <c r="G278" s="138" t="s">
        <v>807</v>
      </c>
      <c r="H278" s="138" t="s">
        <v>602</v>
      </c>
      <c r="I278" s="138" t="s">
        <v>805</v>
      </c>
      <c r="J278" s="138" t="s">
        <v>801</v>
      </c>
      <c r="K278" s="9" t="s">
        <v>122</v>
      </c>
      <c r="L278" s="7" t="s">
        <v>100</v>
      </c>
      <c r="M278" s="7" t="s">
        <v>100</v>
      </c>
      <c r="N278" s="141">
        <v>16635.8756371337</v>
      </c>
      <c r="O278" s="142">
        <v>17374.33844</v>
      </c>
      <c r="P278" s="141">
        <v>34010.2140771337</v>
      </c>
      <c r="Q278" s="141">
        <v>1808.12103</v>
      </c>
      <c r="R278" s="141">
        <v>1967.2188100000001</v>
      </c>
      <c r="S278" s="141">
        <v>3775.3398400000001</v>
      </c>
      <c r="T278" s="144">
        <v>-15407.1</v>
      </c>
      <c r="U278" s="144">
        <v>-30234.9</v>
      </c>
      <c r="V278" s="145">
        <v>-0.88700000000000001</v>
      </c>
      <c r="W278" s="145">
        <v>-0.88900000000000001</v>
      </c>
      <c r="X278" s="9" t="s">
        <v>100</v>
      </c>
      <c r="Y278" s="9" t="s">
        <v>100</v>
      </c>
      <c r="Z278" s="138" t="s">
        <v>808</v>
      </c>
      <c r="AA278" s="146">
        <v>1186.03</v>
      </c>
      <c r="AB278" s="146">
        <v>1186.03</v>
      </c>
      <c r="AC278" s="146">
        <v>2372.06</v>
      </c>
      <c r="AD278" s="146">
        <v>0</v>
      </c>
      <c r="AE278" s="146">
        <v>0</v>
      </c>
      <c r="AF278" s="146">
        <v>0</v>
      </c>
      <c r="AG278" s="147">
        <v>-1186.03</v>
      </c>
      <c r="AH278" s="147">
        <v>-2372.06</v>
      </c>
      <c r="AI278" s="148">
        <v>-1</v>
      </c>
      <c r="AJ278" s="148">
        <v>-1</v>
      </c>
      <c r="AK278" s="9" t="s">
        <v>100</v>
      </c>
      <c r="AL278" s="139" t="s">
        <v>100</v>
      </c>
      <c r="AM278" s="139" t="s">
        <v>100</v>
      </c>
      <c r="AN278" s="79" t="s">
        <v>100</v>
      </c>
      <c r="AO278" s="79" t="s">
        <v>100</v>
      </c>
      <c r="AP278" s="79" t="s">
        <v>100</v>
      </c>
      <c r="AQ278" s="32" t="s">
        <v>100</v>
      </c>
      <c r="AR278" s="138" t="s">
        <v>100</v>
      </c>
    </row>
    <row r="279" spans="1:44" ht="51">
      <c r="A279" s="9">
        <v>275</v>
      </c>
      <c r="B279" s="7" t="s">
        <v>88</v>
      </c>
      <c r="C279" s="7" t="s">
        <v>594</v>
      </c>
      <c r="D279" s="9" t="s">
        <v>757</v>
      </c>
      <c r="E279" s="138" t="s">
        <v>758</v>
      </c>
      <c r="F279" s="138" t="s">
        <v>806</v>
      </c>
      <c r="G279" s="138" t="s">
        <v>807</v>
      </c>
      <c r="H279" s="138" t="s">
        <v>604</v>
      </c>
      <c r="I279" s="138" t="s">
        <v>604</v>
      </c>
      <c r="J279" s="138" t="s">
        <v>801</v>
      </c>
      <c r="K279" s="9" t="s">
        <v>122</v>
      </c>
      <c r="L279" s="7" t="s">
        <v>100</v>
      </c>
      <c r="M279" s="7" t="s">
        <v>100</v>
      </c>
      <c r="N279" s="141">
        <v>1199.4984028662984</v>
      </c>
      <c r="O279" s="142">
        <v>1252.74386</v>
      </c>
      <c r="P279" s="141">
        <v>2452.2422628662985</v>
      </c>
      <c r="Q279" s="141">
        <v>0</v>
      </c>
      <c r="R279" s="141">
        <v>0</v>
      </c>
      <c r="S279" s="141">
        <v>0</v>
      </c>
      <c r="T279" s="144">
        <v>0</v>
      </c>
      <c r="U279" s="144">
        <v>0</v>
      </c>
      <c r="V279" s="164">
        <v>-1</v>
      </c>
      <c r="W279" s="164">
        <v>-1</v>
      </c>
      <c r="X279" s="9" t="s">
        <v>100</v>
      </c>
      <c r="Y279" s="9" t="s">
        <v>100</v>
      </c>
      <c r="Z279" s="138" t="s">
        <v>599</v>
      </c>
      <c r="AA279" s="149" t="s">
        <v>100</v>
      </c>
      <c r="AB279" s="149" t="s">
        <v>100</v>
      </c>
      <c r="AC279" s="149" t="s">
        <v>100</v>
      </c>
      <c r="AD279" s="149" t="s">
        <v>100</v>
      </c>
      <c r="AE279" s="149" t="s">
        <v>100</v>
      </c>
      <c r="AF279" s="149" t="s">
        <v>100</v>
      </c>
      <c r="AG279" s="147" t="s">
        <v>100</v>
      </c>
      <c r="AH279" s="147" t="s">
        <v>100</v>
      </c>
      <c r="AI279" s="165" t="s">
        <v>100</v>
      </c>
      <c r="AJ279" s="165" t="s">
        <v>100</v>
      </c>
      <c r="AK279" s="9" t="s">
        <v>100</v>
      </c>
      <c r="AL279" s="139" t="s">
        <v>100</v>
      </c>
      <c r="AM279" s="139" t="s">
        <v>100</v>
      </c>
      <c r="AN279" s="79" t="s">
        <v>100</v>
      </c>
      <c r="AO279" s="79" t="s">
        <v>100</v>
      </c>
      <c r="AP279" s="79" t="s">
        <v>100</v>
      </c>
      <c r="AQ279" s="32" t="s">
        <v>100</v>
      </c>
      <c r="AR279" s="138" t="s">
        <v>100</v>
      </c>
    </row>
    <row r="280" spans="1:44" ht="111" customHeight="1">
      <c r="A280" s="9">
        <v>276</v>
      </c>
      <c r="B280" s="7" t="s">
        <v>88</v>
      </c>
      <c r="C280" s="7" t="s">
        <v>594</v>
      </c>
      <c r="D280" s="9" t="s">
        <v>757</v>
      </c>
      <c r="E280" s="138" t="s">
        <v>758</v>
      </c>
      <c r="F280" s="138" t="s">
        <v>812</v>
      </c>
      <c r="G280" s="138" t="s">
        <v>813</v>
      </c>
      <c r="H280" s="138" t="s">
        <v>317</v>
      </c>
      <c r="I280" s="138" t="s">
        <v>317</v>
      </c>
      <c r="J280" s="138" t="s">
        <v>761</v>
      </c>
      <c r="K280" s="9" t="s">
        <v>96</v>
      </c>
      <c r="L280" s="7" t="s">
        <v>97</v>
      </c>
      <c r="M280" s="7" t="s">
        <v>98</v>
      </c>
      <c r="N280" s="141">
        <v>6071.0806900000007</v>
      </c>
      <c r="O280" s="142">
        <v>6340.5746100000006</v>
      </c>
      <c r="P280" s="141">
        <v>12411.655300000002</v>
      </c>
      <c r="Q280" s="141">
        <v>-8.7618500000000008</v>
      </c>
      <c r="R280" s="141">
        <v>0</v>
      </c>
      <c r="S280" s="141">
        <v>-8.7618500000000008</v>
      </c>
      <c r="T280" s="144">
        <v>-6340.5746100000006</v>
      </c>
      <c r="U280" s="144">
        <v>-12420.417150000003</v>
      </c>
      <c r="V280" s="145">
        <v>-1</v>
      </c>
      <c r="W280" s="145">
        <v>-1.0007059372652736</v>
      </c>
      <c r="X280" s="9" t="s">
        <v>598</v>
      </c>
      <c r="Y280" s="9" t="s">
        <v>598</v>
      </c>
      <c r="Z280" s="138" t="s">
        <v>814</v>
      </c>
      <c r="AA280" s="146">
        <v>2092.5700000000002</v>
      </c>
      <c r="AB280" s="146">
        <v>2092.5679470571581</v>
      </c>
      <c r="AC280" s="146">
        <v>4185.1379470571583</v>
      </c>
      <c r="AD280" s="146">
        <v>0</v>
      </c>
      <c r="AE280" s="146">
        <v>0</v>
      </c>
      <c r="AF280" s="146">
        <v>0</v>
      </c>
      <c r="AG280" s="147">
        <v>-2092.5679470571581</v>
      </c>
      <c r="AH280" s="147">
        <v>-4185.1379470571583</v>
      </c>
      <c r="AI280" s="148">
        <v>-1</v>
      </c>
      <c r="AJ280" s="148">
        <v>-1</v>
      </c>
      <c r="AK280" s="9" t="s">
        <v>611</v>
      </c>
      <c r="AL280" s="139" t="s">
        <v>600</v>
      </c>
      <c r="AM280" s="139" t="s">
        <v>815</v>
      </c>
      <c r="AN280" s="79" t="s">
        <v>114</v>
      </c>
      <c r="AO280" s="79" t="s">
        <v>114</v>
      </c>
      <c r="AP280" s="79" t="s">
        <v>114</v>
      </c>
      <c r="AQ280" s="79" t="s">
        <v>816</v>
      </c>
      <c r="AR280" s="35" t="s">
        <v>817</v>
      </c>
    </row>
    <row r="281" spans="1:44" ht="38.25">
      <c r="A281" s="9">
        <v>277</v>
      </c>
      <c r="B281" s="7" t="s">
        <v>88</v>
      </c>
      <c r="C281" s="7" t="s">
        <v>594</v>
      </c>
      <c r="D281" s="9" t="s">
        <v>757</v>
      </c>
      <c r="E281" s="138" t="s">
        <v>758</v>
      </c>
      <c r="F281" s="138" t="s">
        <v>812</v>
      </c>
      <c r="G281" s="138" t="s">
        <v>813</v>
      </c>
      <c r="H281" s="138" t="s">
        <v>620</v>
      </c>
      <c r="I281" s="138" t="s">
        <v>818</v>
      </c>
      <c r="J281" s="138" t="s">
        <v>761</v>
      </c>
      <c r="K281" s="9" t="s">
        <v>96</v>
      </c>
      <c r="L281" s="7" t="s">
        <v>100</v>
      </c>
      <c r="M281" s="7" t="s">
        <v>100</v>
      </c>
      <c r="N281" s="141">
        <v>6071.0806900000007</v>
      </c>
      <c r="O281" s="142">
        <v>6340.5746100000006</v>
      </c>
      <c r="P281" s="141">
        <v>12411.655300000002</v>
      </c>
      <c r="Q281" s="141">
        <v>-8.7618500000000008</v>
      </c>
      <c r="R281" s="141">
        <v>0</v>
      </c>
      <c r="S281" s="141">
        <v>-8.7618500000000008</v>
      </c>
      <c r="T281" s="144">
        <v>-6340.5746100000006</v>
      </c>
      <c r="U281" s="144">
        <v>-12420.417150000003</v>
      </c>
      <c r="V281" s="145">
        <v>-1</v>
      </c>
      <c r="W281" s="145">
        <v>-1.0007059372652736</v>
      </c>
      <c r="X281" s="9" t="s">
        <v>100</v>
      </c>
      <c r="Y281" s="9" t="s">
        <v>100</v>
      </c>
      <c r="Z281" s="138" t="s">
        <v>814</v>
      </c>
      <c r="AA281" s="146">
        <v>2092.5700000000002</v>
      </c>
      <c r="AB281" s="146">
        <v>2092.5679470571581</v>
      </c>
      <c r="AC281" s="146">
        <v>4185.1379470571583</v>
      </c>
      <c r="AD281" s="146">
        <v>0</v>
      </c>
      <c r="AE281" s="146">
        <v>0</v>
      </c>
      <c r="AF281" s="146">
        <v>0</v>
      </c>
      <c r="AG281" s="147">
        <v>-2092.5679470571581</v>
      </c>
      <c r="AH281" s="147">
        <v>-4185.1379470571583</v>
      </c>
      <c r="AI281" s="148">
        <v>-1</v>
      </c>
      <c r="AJ281" s="148">
        <v>-1</v>
      </c>
      <c r="AK281" s="9" t="s">
        <v>100</v>
      </c>
      <c r="AL281" s="139" t="s">
        <v>100</v>
      </c>
      <c r="AM281" s="139" t="s">
        <v>100</v>
      </c>
      <c r="AN281" s="79" t="s">
        <v>100</v>
      </c>
      <c r="AO281" s="79" t="s">
        <v>100</v>
      </c>
      <c r="AP281" s="79" t="s">
        <v>100</v>
      </c>
      <c r="AQ281" s="32" t="s">
        <v>100</v>
      </c>
      <c r="AR281" s="138" t="s">
        <v>100</v>
      </c>
    </row>
    <row r="282" spans="1:44" ht="84" customHeight="1">
      <c r="A282" s="9">
        <v>278</v>
      </c>
      <c r="B282" s="7" t="s">
        <v>88</v>
      </c>
      <c r="C282" s="7" t="s">
        <v>594</v>
      </c>
      <c r="D282" s="9" t="s">
        <v>757</v>
      </c>
      <c r="E282" s="138" t="s">
        <v>758</v>
      </c>
      <c r="F282" s="138" t="s">
        <v>819</v>
      </c>
      <c r="G282" s="138" t="s">
        <v>820</v>
      </c>
      <c r="H282" s="138" t="s">
        <v>317</v>
      </c>
      <c r="I282" s="138" t="s">
        <v>317</v>
      </c>
      <c r="J282" s="138" t="s">
        <v>761</v>
      </c>
      <c r="K282" s="9" t="s">
        <v>96</v>
      </c>
      <c r="L282" s="7" t="s">
        <v>97</v>
      </c>
      <c r="M282" s="7" t="s">
        <v>98</v>
      </c>
      <c r="N282" s="141">
        <v>18522.974469999997</v>
      </c>
      <c r="O282" s="142">
        <v>19345.205170000001</v>
      </c>
      <c r="P282" s="141">
        <v>37868.179640000002</v>
      </c>
      <c r="Q282" s="141">
        <v>5194.5630199999996</v>
      </c>
      <c r="R282" s="141">
        <v>7643.3055999999997</v>
      </c>
      <c r="S282" s="141">
        <v>12837.868619999999</v>
      </c>
      <c r="T282" s="144">
        <v>-11701.899570000001</v>
      </c>
      <c r="U282" s="144">
        <v>-25030.311020000001</v>
      </c>
      <c r="V282" s="145">
        <v>-0.6048992226842328</v>
      </c>
      <c r="W282" s="145">
        <v>-0.66098532482825201</v>
      </c>
      <c r="X282" s="9" t="s">
        <v>598</v>
      </c>
      <c r="Y282" s="9" t="s">
        <v>611</v>
      </c>
      <c r="Z282" s="138" t="s">
        <v>802</v>
      </c>
      <c r="AA282" s="146">
        <v>3952.06</v>
      </c>
      <c r="AB282" s="146">
        <v>3952.0623718532693</v>
      </c>
      <c r="AC282" s="146">
        <v>7904.1223718532692</v>
      </c>
      <c r="AD282" s="146">
        <v>663</v>
      </c>
      <c r="AE282" s="146">
        <v>756</v>
      </c>
      <c r="AF282" s="146">
        <v>1419</v>
      </c>
      <c r="AG282" s="147">
        <v>-3196.0623718532693</v>
      </c>
      <c r="AH282" s="147">
        <v>-6485.1223718532692</v>
      </c>
      <c r="AI282" s="148">
        <v>-0.80870747248721087</v>
      </c>
      <c r="AJ282" s="148">
        <v>-0.82047342725195072</v>
      </c>
      <c r="AK282" s="9" t="s">
        <v>611</v>
      </c>
      <c r="AL282" s="139" t="s">
        <v>821</v>
      </c>
      <c r="AM282" s="139" t="s">
        <v>822</v>
      </c>
      <c r="AN282" s="79" t="s">
        <v>114</v>
      </c>
      <c r="AO282" s="79" t="s">
        <v>101</v>
      </c>
      <c r="AP282" s="79" t="s">
        <v>114</v>
      </c>
      <c r="AQ282" s="79" t="s">
        <v>108</v>
      </c>
      <c r="AR282" s="138" t="s">
        <v>823</v>
      </c>
    </row>
    <row r="283" spans="1:44" ht="84" customHeight="1">
      <c r="A283" s="9">
        <v>279</v>
      </c>
      <c r="B283" s="7" t="s">
        <v>88</v>
      </c>
      <c r="C283" s="7" t="s">
        <v>594</v>
      </c>
      <c r="D283" s="9" t="s">
        <v>757</v>
      </c>
      <c r="E283" s="138" t="s">
        <v>758</v>
      </c>
      <c r="F283" s="138" t="s">
        <v>824</v>
      </c>
      <c r="G283" s="138" t="s">
        <v>820</v>
      </c>
      <c r="H283" s="138" t="s">
        <v>620</v>
      </c>
      <c r="I283" s="138" t="s">
        <v>825</v>
      </c>
      <c r="J283" s="138" t="s">
        <v>761</v>
      </c>
      <c r="K283" s="9" t="s">
        <v>96</v>
      </c>
      <c r="L283" s="7" t="s">
        <v>100</v>
      </c>
      <c r="M283" s="7" t="s">
        <v>100</v>
      </c>
      <c r="N283" s="155">
        <v>18522.974469999997</v>
      </c>
      <c r="O283" s="166">
        <v>19345.205170000001</v>
      </c>
      <c r="P283" s="155">
        <v>37868.179640000002</v>
      </c>
      <c r="Q283" s="141">
        <v>5194.5630199999996</v>
      </c>
      <c r="R283" s="141">
        <v>7643.3055999999997</v>
      </c>
      <c r="S283" s="155">
        <v>12837.868619999999</v>
      </c>
      <c r="T283" s="144">
        <f>R283-O283</f>
        <v>-11701.899570000001</v>
      </c>
      <c r="U283" s="144">
        <f>S283-P283</f>
        <v>-25030.311020000001</v>
      </c>
      <c r="V283" s="145">
        <f>IF(O283=0,1,T283/O283)</f>
        <v>-0.6048992226842328</v>
      </c>
      <c r="W283" s="145">
        <f>IF(P283=0,1,S283/P283)</f>
        <v>0.33901467517174794</v>
      </c>
      <c r="X283" s="9" t="s">
        <v>100</v>
      </c>
      <c r="Y283" s="9" t="s">
        <v>100</v>
      </c>
      <c r="Z283" s="138" t="s">
        <v>802</v>
      </c>
      <c r="AA283" s="146">
        <v>3952.06</v>
      </c>
      <c r="AB283" s="146">
        <v>3952.0623718532693</v>
      </c>
      <c r="AC283" s="146">
        <v>7904.1223718532692</v>
      </c>
      <c r="AD283" s="146">
        <v>663</v>
      </c>
      <c r="AE283" s="146">
        <v>756</v>
      </c>
      <c r="AF283" s="146">
        <v>1419</v>
      </c>
      <c r="AG283" s="147">
        <v>-3196.0623718532693</v>
      </c>
      <c r="AH283" s="147">
        <v>-6485.1223718532692</v>
      </c>
      <c r="AI283" s="148">
        <v>-0.80870747248721087</v>
      </c>
      <c r="AJ283" s="148">
        <v>-0.82047342725195072</v>
      </c>
      <c r="AK283" s="9" t="s">
        <v>100</v>
      </c>
      <c r="AL283" s="139" t="s">
        <v>100</v>
      </c>
      <c r="AM283" s="139" t="s">
        <v>100</v>
      </c>
      <c r="AN283" s="79" t="s">
        <v>100</v>
      </c>
      <c r="AO283" s="79" t="s">
        <v>100</v>
      </c>
      <c r="AP283" s="79" t="s">
        <v>100</v>
      </c>
      <c r="AQ283" s="32" t="s">
        <v>100</v>
      </c>
      <c r="AR283" s="138" t="s">
        <v>100</v>
      </c>
    </row>
    <row r="284" spans="1:44" ht="26.25" customHeight="1">
      <c r="A284" s="9">
        <v>280</v>
      </c>
      <c r="B284" s="7" t="s">
        <v>88</v>
      </c>
      <c r="C284" s="7" t="s">
        <v>594</v>
      </c>
      <c r="D284" s="9" t="s">
        <v>757</v>
      </c>
      <c r="E284" s="138" t="s">
        <v>758</v>
      </c>
      <c r="F284" s="138" t="s">
        <v>824</v>
      </c>
      <c r="G284" s="138" t="s">
        <v>820</v>
      </c>
      <c r="H284" s="138" t="s">
        <v>602</v>
      </c>
      <c r="I284" s="138" t="s">
        <v>826</v>
      </c>
      <c r="J284" s="138" t="s">
        <v>761</v>
      </c>
      <c r="K284" s="9" t="s">
        <v>96</v>
      </c>
      <c r="L284" s="7" t="s">
        <v>100</v>
      </c>
      <c r="M284" s="7" t="s">
        <v>100</v>
      </c>
      <c r="N284" s="141">
        <v>18522.974469999997</v>
      </c>
      <c r="O284" s="142">
        <v>19345.205170000001</v>
      </c>
      <c r="P284" s="141">
        <v>37868.179640000002</v>
      </c>
      <c r="Q284" s="141">
        <v>5194.5630199999996</v>
      </c>
      <c r="R284" s="141">
        <v>7643.3055999999997</v>
      </c>
      <c r="S284" s="141">
        <v>12837.868619999999</v>
      </c>
      <c r="T284" s="144">
        <v>-11701.899570000001</v>
      </c>
      <c r="U284" s="144">
        <v>-25030.311020000001</v>
      </c>
      <c r="V284" s="145">
        <v>-0.6048992226842328</v>
      </c>
      <c r="W284" s="145">
        <v>-0.66098532482825201</v>
      </c>
      <c r="X284" s="9" t="s">
        <v>100</v>
      </c>
      <c r="Y284" s="9" t="s">
        <v>100</v>
      </c>
      <c r="Z284" s="138" t="s">
        <v>802</v>
      </c>
      <c r="AA284" s="146">
        <v>3952.06</v>
      </c>
      <c r="AB284" s="146">
        <v>3952.0623718532693</v>
      </c>
      <c r="AC284" s="146">
        <v>7904.1223718532692</v>
      </c>
      <c r="AD284" s="146">
        <v>663</v>
      </c>
      <c r="AE284" s="146">
        <v>756</v>
      </c>
      <c r="AF284" s="146">
        <v>1419</v>
      </c>
      <c r="AG284" s="147">
        <v>-3196.0623718532693</v>
      </c>
      <c r="AH284" s="147">
        <v>-6485.1223718532692</v>
      </c>
      <c r="AI284" s="148">
        <v>-0.80870747248721087</v>
      </c>
      <c r="AJ284" s="148">
        <v>-0.82047342725195072</v>
      </c>
      <c r="AK284" s="9" t="s">
        <v>100</v>
      </c>
      <c r="AL284" s="139" t="s">
        <v>100</v>
      </c>
      <c r="AM284" s="139" t="s">
        <v>100</v>
      </c>
      <c r="AN284" s="79" t="s">
        <v>100</v>
      </c>
      <c r="AO284" s="79" t="s">
        <v>100</v>
      </c>
      <c r="AP284" s="79" t="s">
        <v>100</v>
      </c>
      <c r="AQ284" s="32" t="s">
        <v>100</v>
      </c>
      <c r="AR284" s="138" t="s">
        <v>100</v>
      </c>
    </row>
    <row r="285" spans="1:44" ht="153.75" customHeight="1">
      <c r="A285" s="9">
        <v>281</v>
      </c>
      <c r="B285" s="7" t="s">
        <v>88</v>
      </c>
      <c r="C285" s="7" t="s">
        <v>594</v>
      </c>
      <c r="D285" s="9" t="s">
        <v>757</v>
      </c>
      <c r="E285" s="138" t="s">
        <v>758</v>
      </c>
      <c r="F285" s="138" t="s">
        <v>827</v>
      </c>
      <c r="G285" s="138" t="s">
        <v>828</v>
      </c>
      <c r="H285" s="138" t="s">
        <v>317</v>
      </c>
      <c r="I285" s="138" t="s">
        <v>317</v>
      </c>
      <c r="J285" s="138" t="s">
        <v>761</v>
      </c>
      <c r="K285" s="9" t="s">
        <v>96</v>
      </c>
      <c r="L285" s="7" t="s">
        <v>97</v>
      </c>
      <c r="M285" s="7" t="s">
        <v>98</v>
      </c>
      <c r="N285" s="141">
        <v>865.32439999999997</v>
      </c>
      <c r="O285" s="142">
        <v>903.73595999999998</v>
      </c>
      <c r="P285" s="141">
        <v>1769.0603599999999</v>
      </c>
      <c r="Q285" s="141">
        <v>330.99528999999995</v>
      </c>
      <c r="R285" s="141">
        <v>301.18421999999998</v>
      </c>
      <c r="S285" s="141">
        <v>632.17950999999994</v>
      </c>
      <c r="T285" s="144">
        <v>-602.55174</v>
      </c>
      <c r="U285" s="144">
        <v>-1136.88085</v>
      </c>
      <c r="V285" s="145">
        <v>-0.66673427490923343</v>
      </c>
      <c r="W285" s="145">
        <v>-0.64264672687595581</v>
      </c>
      <c r="X285" s="9" t="s">
        <v>598</v>
      </c>
      <c r="Y285" s="9" t="s">
        <v>598</v>
      </c>
      <c r="Z285" s="138" t="s">
        <v>777</v>
      </c>
      <c r="AA285" s="146">
        <v>2624.75</v>
      </c>
      <c r="AB285" s="146">
        <v>2624.7529397966869</v>
      </c>
      <c r="AC285" s="146">
        <v>5249.5029397966864</v>
      </c>
      <c r="AD285" s="146">
        <v>0</v>
      </c>
      <c r="AE285" s="146">
        <v>0</v>
      </c>
      <c r="AF285" s="146">
        <v>0</v>
      </c>
      <c r="AG285" s="147">
        <v>-2624.7529397966869</v>
      </c>
      <c r="AH285" s="147">
        <v>-5249.5029397966864</v>
      </c>
      <c r="AI285" s="148">
        <v>-1</v>
      </c>
      <c r="AJ285" s="148">
        <v>-1</v>
      </c>
      <c r="AK285" s="9" t="s">
        <v>611</v>
      </c>
      <c r="AL285" s="139" t="s">
        <v>600</v>
      </c>
      <c r="AM285" s="139" t="s">
        <v>829</v>
      </c>
      <c r="AN285" s="79" t="s">
        <v>114</v>
      </c>
      <c r="AO285" s="79" t="s">
        <v>101</v>
      </c>
      <c r="AP285" s="79" t="s">
        <v>101</v>
      </c>
      <c r="AQ285" s="79" t="s">
        <v>108</v>
      </c>
      <c r="AR285" s="35" t="s">
        <v>830</v>
      </c>
    </row>
    <row r="286" spans="1:44" ht="51">
      <c r="A286" s="9">
        <v>282</v>
      </c>
      <c r="B286" s="7" t="s">
        <v>88</v>
      </c>
      <c r="C286" s="7" t="s">
        <v>594</v>
      </c>
      <c r="D286" s="9" t="s">
        <v>757</v>
      </c>
      <c r="E286" s="138" t="s">
        <v>758</v>
      </c>
      <c r="F286" s="138" t="s">
        <v>827</v>
      </c>
      <c r="G286" s="138" t="s">
        <v>828</v>
      </c>
      <c r="H286" s="138" t="s">
        <v>620</v>
      </c>
      <c r="I286" s="138" t="s">
        <v>765</v>
      </c>
      <c r="J286" s="138" t="s">
        <v>761</v>
      </c>
      <c r="K286" s="9" t="s">
        <v>96</v>
      </c>
      <c r="L286" s="7" t="s">
        <v>100</v>
      </c>
      <c r="M286" s="7" t="s">
        <v>100</v>
      </c>
      <c r="N286" s="141">
        <v>865.32439999999997</v>
      </c>
      <c r="O286" s="142">
        <v>903.73595999999998</v>
      </c>
      <c r="P286" s="141">
        <v>1769.0603599999999</v>
      </c>
      <c r="Q286" s="141">
        <v>330.99528999999995</v>
      </c>
      <c r="R286" s="141">
        <v>301.18421999999998</v>
      </c>
      <c r="S286" s="141">
        <v>632.17950999999994</v>
      </c>
      <c r="T286" s="144">
        <v>-602.55174</v>
      </c>
      <c r="U286" s="144">
        <v>-1136.88085</v>
      </c>
      <c r="V286" s="145">
        <v>-0.66673427490923343</v>
      </c>
      <c r="W286" s="145">
        <v>-0.64264672687595581</v>
      </c>
      <c r="X286" s="9" t="s">
        <v>100</v>
      </c>
      <c r="Y286" s="9" t="s">
        <v>100</v>
      </c>
      <c r="Z286" s="138" t="s">
        <v>777</v>
      </c>
      <c r="AA286" s="146">
        <v>2624.75</v>
      </c>
      <c r="AB286" s="146">
        <v>2624.7529397966869</v>
      </c>
      <c r="AC286" s="146">
        <v>5249.5029397966864</v>
      </c>
      <c r="AD286" s="146">
        <v>0</v>
      </c>
      <c r="AE286" s="146">
        <v>0</v>
      </c>
      <c r="AF286" s="146">
        <v>0</v>
      </c>
      <c r="AG286" s="147">
        <v>-2624.7529397966869</v>
      </c>
      <c r="AH286" s="147">
        <v>-5249.5029397966864</v>
      </c>
      <c r="AI286" s="148">
        <v>-1</v>
      </c>
      <c r="AJ286" s="148">
        <v>-1</v>
      </c>
      <c r="AK286" s="9" t="s">
        <v>100</v>
      </c>
      <c r="AL286" s="139" t="s">
        <v>100</v>
      </c>
      <c r="AM286" s="139" t="s">
        <v>100</v>
      </c>
      <c r="AN286" s="79" t="s">
        <v>100</v>
      </c>
      <c r="AO286" s="79" t="s">
        <v>100</v>
      </c>
      <c r="AP286" s="79" t="s">
        <v>100</v>
      </c>
      <c r="AQ286" s="32" t="s">
        <v>100</v>
      </c>
      <c r="AR286" s="138" t="s">
        <v>100</v>
      </c>
    </row>
    <row r="287" spans="1:44" ht="127.5">
      <c r="A287" s="9">
        <v>283</v>
      </c>
      <c r="B287" s="7" t="s">
        <v>88</v>
      </c>
      <c r="C287" s="7" t="s">
        <v>594</v>
      </c>
      <c r="D287" s="9" t="s">
        <v>757</v>
      </c>
      <c r="E287" s="138" t="s">
        <v>758</v>
      </c>
      <c r="F287" s="138" t="s">
        <v>831</v>
      </c>
      <c r="G287" s="138" t="s">
        <v>286</v>
      </c>
      <c r="H287" s="138" t="s">
        <v>609</v>
      </c>
      <c r="I287" s="138" t="s">
        <v>609</v>
      </c>
      <c r="J287" s="138" t="s">
        <v>761</v>
      </c>
      <c r="K287" s="9" t="s">
        <v>96</v>
      </c>
      <c r="L287" s="7" t="s">
        <v>97</v>
      </c>
      <c r="M287" s="7" t="s">
        <v>98</v>
      </c>
      <c r="N287" s="141">
        <v>0</v>
      </c>
      <c r="O287" s="142">
        <v>0</v>
      </c>
      <c r="P287" s="141">
        <v>0</v>
      </c>
      <c r="Q287" s="141">
        <v>-90.195499999999996</v>
      </c>
      <c r="R287" s="141">
        <v>2192.18381</v>
      </c>
      <c r="S287" s="141">
        <v>2101.9883100000002</v>
      </c>
      <c r="T287" s="144">
        <v>2192.18381</v>
      </c>
      <c r="U287" s="144">
        <v>2101.9883100000002</v>
      </c>
      <c r="V287" s="145">
        <v>1</v>
      </c>
      <c r="W287" s="145">
        <v>1</v>
      </c>
      <c r="X287" s="9" t="s">
        <v>598</v>
      </c>
      <c r="Y287" s="9" t="s">
        <v>598</v>
      </c>
      <c r="Z287" s="138" t="s">
        <v>599</v>
      </c>
      <c r="AA287" s="146" t="s">
        <v>100</v>
      </c>
      <c r="AB287" s="146" t="s">
        <v>100</v>
      </c>
      <c r="AC287" s="146" t="s">
        <v>100</v>
      </c>
      <c r="AD287" s="146" t="s">
        <v>100</v>
      </c>
      <c r="AE287" s="146" t="s">
        <v>100</v>
      </c>
      <c r="AF287" s="146" t="s">
        <v>100</v>
      </c>
      <c r="AG287" s="147" t="s">
        <v>100</v>
      </c>
      <c r="AH287" s="147" t="s">
        <v>100</v>
      </c>
      <c r="AI287" s="148" t="s">
        <v>100</v>
      </c>
      <c r="AJ287" s="148" t="s">
        <v>100</v>
      </c>
      <c r="AK287" s="9" t="s">
        <v>100</v>
      </c>
      <c r="AL287" s="139" t="s">
        <v>600</v>
      </c>
      <c r="AM287" s="139" t="s">
        <v>100</v>
      </c>
      <c r="AN287" s="79" t="s">
        <v>101</v>
      </c>
      <c r="AO287" s="79" t="s">
        <v>101</v>
      </c>
      <c r="AP287" s="79" t="s">
        <v>125</v>
      </c>
      <c r="AQ287" s="79" t="s">
        <v>108</v>
      </c>
      <c r="AR287" s="138" t="s">
        <v>832</v>
      </c>
    </row>
    <row r="288" spans="1:44" ht="77.45" customHeight="1">
      <c r="A288" s="9">
        <v>284</v>
      </c>
      <c r="B288" s="7" t="s">
        <v>88</v>
      </c>
      <c r="C288" s="7" t="s">
        <v>594</v>
      </c>
      <c r="D288" s="9" t="s">
        <v>833</v>
      </c>
      <c r="E288" s="138" t="s">
        <v>834</v>
      </c>
      <c r="F288" s="138" t="s">
        <v>835</v>
      </c>
      <c r="G288" s="138" t="s">
        <v>836</v>
      </c>
      <c r="H288" s="138" t="s">
        <v>317</v>
      </c>
      <c r="I288" s="138" t="s">
        <v>317</v>
      </c>
      <c r="J288" s="138" t="s">
        <v>761</v>
      </c>
      <c r="K288" s="9" t="s">
        <v>96</v>
      </c>
      <c r="L288" s="7" t="s">
        <v>97</v>
      </c>
      <c r="M288" s="7" t="s">
        <v>98</v>
      </c>
      <c r="N288" s="141">
        <v>49864.321819999997</v>
      </c>
      <c r="O288" s="142">
        <v>52077.787920000002</v>
      </c>
      <c r="P288" s="141">
        <v>101942.10974</v>
      </c>
      <c r="Q288" s="141">
        <v>73659.277300000002</v>
      </c>
      <c r="R288" s="141">
        <v>97293.099549999999</v>
      </c>
      <c r="S288" s="141">
        <v>170952.37685</v>
      </c>
      <c r="T288" s="144">
        <v>45215.311629999997</v>
      </c>
      <c r="U288" s="144">
        <v>69010.267110000001</v>
      </c>
      <c r="V288" s="145">
        <v>0.86822642504436076</v>
      </c>
      <c r="W288" s="145">
        <v>0.67695545330588525</v>
      </c>
      <c r="X288" s="9" t="s">
        <v>611</v>
      </c>
      <c r="Y288" s="9" t="s">
        <v>611</v>
      </c>
      <c r="Z288" s="138" t="s">
        <v>777</v>
      </c>
      <c r="AA288" s="146">
        <v>1816.54</v>
      </c>
      <c r="AB288" s="146">
        <v>1816.5421763487</v>
      </c>
      <c r="AC288" s="146">
        <v>3633.0821763487002</v>
      </c>
      <c r="AD288" s="146">
        <v>2235</v>
      </c>
      <c r="AE288" s="146" t="s">
        <v>100</v>
      </c>
      <c r="AF288" s="146">
        <v>2235</v>
      </c>
      <c r="AG288" s="147">
        <v>-1816.5421763487</v>
      </c>
      <c r="AH288" s="147">
        <v>-1398.0821763487002</v>
      </c>
      <c r="AI288" s="148">
        <v>-1</v>
      </c>
      <c r="AJ288" s="148">
        <v>-0.38481986051683337</v>
      </c>
      <c r="AK288" s="9" t="s">
        <v>611</v>
      </c>
      <c r="AL288" s="139" t="s">
        <v>837</v>
      </c>
      <c r="AM288" s="139" t="s">
        <v>838</v>
      </c>
      <c r="AN288" s="79" t="s">
        <v>114</v>
      </c>
      <c r="AO288" s="79" t="s">
        <v>101</v>
      </c>
      <c r="AP288" s="79" t="s">
        <v>125</v>
      </c>
      <c r="AQ288" s="167" t="s">
        <v>108</v>
      </c>
      <c r="AR288" s="138" t="s">
        <v>839</v>
      </c>
    </row>
    <row r="289" spans="1:44" ht="38.25">
      <c r="A289" s="9">
        <v>285</v>
      </c>
      <c r="B289" s="7" t="s">
        <v>88</v>
      </c>
      <c r="C289" s="7" t="s">
        <v>594</v>
      </c>
      <c r="D289" s="9" t="s">
        <v>833</v>
      </c>
      <c r="E289" s="138" t="s">
        <v>834</v>
      </c>
      <c r="F289" s="138" t="s">
        <v>835</v>
      </c>
      <c r="G289" s="138" t="s">
        <v>836</v>
      </c>
      <c r="H289" s="138" t="s">
        <v>840</v>
      </c>
      <c r="I289" s="138" t="s">
        <v>841</v>
      </c>
      <c r="J289" s="138" t="s">
        <v>761</v>
      </c>
      <c r="K289" s="9" t="s">
        <v>96</v>
      </c>
      <c r="L289" s="7" t="s">
        <v>100</v>
      </c>
      <c r="M289" s="7" t="s">
        <v>100</v>
      </c>
      <c r="N289" s="141">
        <v>49864.321819999997</v>
      </c>
      <c r="O289" s="142">
        <v>52077.787920000002</v>
      </c>
      <c r="P289" s="141">
        <v>101942.10974</v>
      </c>
      <c r="Q289" s="141">
        <v>73659.277300000002</v>
      </c>
      <c r="R289" s="141">
        <v>97293.099549999999</v>
      </c>
      <c r="S289" s="141">
        <v>170952.37685</v>
      </c>
      <c r="T289" s="144">
        <v>45215.311629999997</v>
      </c>
      <c r="U289" s="144">
        <v>69010.267110000001</v>
      </c>
      <c r="V289" s="145">
        <v>0.86822642504436076</v>
      </c>
      <c r="W289" s="145">
        <v>0.67695545330588525</v>
      </c>
      <c r="X289" s="9" t="s">
        <v>100</v>
      </c>
      <c r="Y289" s="9" t="s">
        <v>100</v>
      </c>
      <c r="Z289" s="138" t="s">
        <v>777</v>
      </c>
      <c r="AA289" s="146">
        <v>1816.54</v>
      </c>
      <c r="AB289" s="146">
        <v>1816.5421763487</v>
      </c>
      <c r="AC289" s="146">
        <v>3633.0821763487002</v>
      </c>
      <c r="AD289" s="146">
        <v>2235</v>
      </c>
      <c r="AE289" s="146">
        <v>2861</v>
      </c>
      <c r="AF289" s="146">
        <v>5096</v>
      </c>
      <c r="AG289" s="147">
        <v>1044.4578236513</v>
      </c>
      <c r="AH289" s="147">
        <v>1462.9178236512998</v>
      </c>
      <c r="AI289" s="148">
        <v>0.57497031296608214</v>
      </c>
      <c r="AJ289" s="148">
        <v>0.40266576769853119</v>
      </c>
      <c r="AK289" s="9" t="s">
        <v>100</v>
      </c>
      <c r="AL289" s="139" t="s">
        <v>100</v>
      </c>
      <c r="AM289" s="139" t="s">
        <v>100</v>
      </c>
      <c r="AN289" s="79" t="s">
        <v>100</v>
      </c>
      <c r="AO289" s="79" t="s">
        <v>100</v>
      </c>
      <c r="AP289" s="79" t="s">
        <v>100</v>
      </c>
      <c r="AQ289" s="32" t="s">
        <v>100</v>
      </c>
      <c r="AR289" s="138" t="s">
        <v>100</v>
      </c>
    </row>
    <row r="290" spans="1:44" ht="67.150000000000006" customHeight="1">
      <c r="A290" s="9">
        <v>286</v>
      </c>
      <c r="B290" s="7" t="s">
        <v>88</v>
      </c>
      <c r="C290" s="7" t="s">
        <v>594</v>
      </c>
      <c r="D290" s="9" t="s">
        <v>833</v>
      </c>
      <c r="E290" s="138" t="s">
        <v>834</v>
      </c>
      <c r="F290" s="138" t="s">
        <v>842</v>
      </c>
      <c r="G290" s="138" t="s">
        <v>843</v>
      </c>
      <c r="H290" s="138" t="s">
        <v>317</v>
      </c>
      <c r="I290" s="138" t="s">
        <v>317</v>
      </c>
      <c r="J290" s="138" t="s">
        <v>761</v>
      </c>
      <c r="K290" s="9" t="s">
        <v>96</v>
      </c>
      <c r="L290" s="7" t="s">
        <v>97</v>
      </c>
      <c r="M290" s="7" t="s">
        <v>98</v>
      </c>
      <c r="N290" s="141">
        <v>899.65926000000002</v>
      </c>
      <c r="O290" s="142">
        <v>939.59493999999995</v>
      </c>
      <c r="P290" s="141">
        <v>1839.2541999999999</v>
      </c>
      <c r="Q290" s="141">
        <v>566.49090000000001</v>
      </c>
      <c r="R290" s="141">
        <v>484.63105000000002</v>
      </c>
      <c r="S290" s="141">
        <v>1051.12195</v>
      </c>
      <c r="T290" s="144">
        <v>-454.96388999999994</v>
      </c>
      <c r="U290" s="144">
        <v>-788.13224999999989</v>
      </c>
      <c r="V290" s="145">
        <v>-0.48421279280197055</v>
      </c>
      <c r="W290" s="145">
        <v>-0.42850642939948158</v>
      </c>
      <c r="X290" s="9" t="s">
        <v>598</v>
      </c>
      <c r="Y290" s="9" t="s">
        <v>598</v>
      </c>
      <c r="Z290" s="138" t="s">
        <v>777</v>
      </c>
      <c r="AA290" s="146">
        <v>3238.2</v>
      </c>
      <c r="AB290" s="146">
        <v>3238.1974754526523</v>
      </c>
      <c r="AC290" s="146">
        <v>6476.3974754526516</v>
      </c>
      <c r="AD290" s="146">
        <v>2241</v>
      </c>
      <c r="AE290" s="146" t="s">
        <v>100</v>
      </c>
      <c r="AF290" s="146">
        <v>2241</v>
      </c>
      <c r="AG290" s="147">
        <v>-3238.1974754526523</v>
      </c>
      <c r="AH290" s="147">
        <v>-4235.3974754526516</v>
      </c>
      <c r="AI290" s="148">
        <v>-1</v>
      </c>
      <c r="AJ290" s="148">
        <v>-0.65397429535571072</v>
      </c>
      <c r="AK290" s="9" t="s">
        <v>611</v>
      </c>
      <c r="AL290" s="139" t="s">
        <v>600</v>
      </c>
      <c r="AM290" s="139" t="s">
        <v>844</v>
      </c>
      <c r="AN290" s="79" t="s">
        <v>114</v>
      </c>
      <c r="AO290" s="79" t="s">
        <v>101</v>
      </c>
      <c r="AP290" s="79" t="s">
        <v>101</v>
      </c>
      <c r="AQ290" s="167" t="s">
        <v>108</v>
      </c>
      <c r="AR290" s="138" t="s">
        <v>845</v>
      </c>
    </row>
    <row r="291" spans="1:44" ht="38.25">
      <c r="A291" s="9">
        <v>287</v>
      </c>
      <c r="B291" s="7" t="s">
        <v>88</v>
      </c>
      <c r="C291" s="7" t="s">
        <v>594</v>
      </c>
      <c r="D291" s="9" t="s">
        <v>833</v>
      </c>
      <c r="E291" s="138" t="s">
        <v>834</v>
      </c>
      <c r="F291" s="138" t="s">
        <v>842</v>
      </c>
      <c r="G291" s="138" t="s">
        <v>843</v>
      </c>
      <c r="H291" s="138" t="s">
        <v>840</v>
      </c>
      <c r="I291" s="138" t="s">
        <v>841</v>
      </c>
      <c r="J291" s="138" t="s">
        <v>761</v>
      </c>
      <c r="K291" s="9" t="s">
        <v>96</v>
      </c>
      <c r="L291" s="7" t="s">
        <v>100</v>
      </c>
      <c r="M291" s="7" t="s">
        <v>100</v>
      </c>
      <c r="N291" s="141">
        <v>899.65926000000002</v>
      </c>
      <c r="O291" s="142">
        <v>939.59493999999995</v>
      </c>
      <c r="P291" s="141">
        <v>1839.2541999999999</v>
      </c>
      <c r="Q291" s="141">
        <v>566.49090000000001</v>
      </c>
      <c r="R291" s="141">
        <v>484.63105000000002</v>
      </c>
      <c r="S291" s="141">
        <v>1051.12195</v>
      </c>
      <c r="T291" s="144">
        <v>-454.96388999999994</v>
      </c>
      <c r="U291" s="144">
        <v>-788.13224999999989</v>
      </c>
      <c r="V291" s="145">
        <v>-0.48421279280197055</v>
      </c>
      <c r="W291" s="145">
        <v>-0.42850642939948158</v>
      </c>
      <c r="X291" s="9" t="s">
        <v>100</v>
      </c>
      <c r="Y291" s="9" t="s">
        <v>100</v>
      </c>
      <c r="Z291" s="138" t="s">
        <v>777</v>
      </c>
      <c r="AA291" s="146">
        <v>3238.2</v>
      </c>
      <c r="AB291" s="146">
        <v>3238.1974754526523</v>
      </c>
      <c r="AC291" s="146">
        <v>6476.3974754526516</v>
      </c>
      <c r="AD291" s="146">
        <v>2241</v>
      </c>
      <c r="AE291" s="146">
        <v>1685</v>
      </c>
      <c r="AF291" s="146">
        <v>3926</v>
      </c>
      <c r="AG291" s="147">
        <v>-1553.1974754526523</v>
      </c>
      <c r="AH291" s="147">
        <v>-2550.3974754526516</v>
      </c>
      <c r="AI291" s="148">
        <v>-0.47964878214709195</v>
      </c>
      <c r="AJ291" s="148">
        <v>-0.39379878784762173</v>
      </c>
      <c r="AK291" s="9" t="s">
        <v>100</v>
      </c>
      <c r="AL291" s="139" t="s">
        <v>100</v>
      </c>
      <c r="AM291" s="139" t="s">
        <v>100</v>
      </c>
      <c r="AN291" s="79" t="s">
        <v>100</v>
      </c>
      <c r="AO291" s="79" t="s">
        <v>100</v>
      </c>
      <c r="AP291" s="79" t="s">
        <v>100</v>
      </c>
      <c r="AQ291" s="32" t="s">
        <v>100</v>
      </c>
      <c r="AR291" s="138" t="s">
        <v>100</v>
      </c>
    </row>
    <row r="292" spans="1:44" ht="280.5">
      <c r="A292" s="9">
        <v>288</v>
      </c>
      <c r="B292" s="7" t="s">
        <v>88</v>
      </c>
      <c r="C292" s="7" t="s">
        <v>594</v>
      </c>
      <c r="D292" s="9" t="s">
        <v>833</v>
      </c>
      <c r="E292" s="138" t="s">
        <v>834</v>
      </c>
      <c r="F292" s="138" t="s">
        <v>846</v>
      </c>
      <c r="G292" s="138" t="s">
        <v>847</v>
      </c>
      <c r="H292" s="138" t="s">
        <v>317</v>
      </c>
      <c r="I292" s="138" t="s">
        <v>317</v>
      </c>
      <c r="J292" s="138" t="s">
        <v>761</v>
      </c>
      <c r="K292" s="9" t="s">
        <v>96</v>
      </c>
      <c r="L292" s="7" t="s">
        <v>97</v>
      </c>
      <c r="M292" s="7" t="s">
        <v>98</v>
      </c>
      <c r="N292" s="141">
        <v>7223.8883599999999</v>
      </c>
      <c r="O292" s="142">
        <v>7544.5551500000001</v>
      </c>
      <c r="P292" s="141">
        <v>14768.443510000001</v>
      </c>
      <c r="Q292" s="141">
        <v>9026.6330500000004</v>
      </c>
      <c r="R292" s="141">
        <v>9089.6096999999991</v>
      </c>
      <c r="S292" s="141">
        <v>18116.242749999998</v>
      </c>
      <c r="T292" s="144">
        <v>1545.0545499999989</v>
      </c>
      <c r="U292" s="144">
        <v>3347.7992399999966</v>
      </c>
      <c r="V292" s="145">
        <v>0.20479067609440152</v>
      </c>
      <c r="W292" s="145">
        <v>0.22668599014737989</v>
      </c>
      <c r="X292" s="9" t="s">
        <v>598</v>
      </c>
      <c r="Y292" s="9" t="s">
        <v>598</v>
      </c>
      <c r="Z292" s="138" t="s">
        <v>848</v>
      </c>
      <c r="AA292" s="146">
        <v>144</v>
      </c>
      <c r="AB292" s="146">
        <v>144.00000218207475</v>
      </c>
      <c r="AC292" s="146">
        <v>288.00000218207475</v>
      </c>
      <c r="AD292" s="146">
        <v>88</v>
      </c>
      <c r="AE292" s="146">
        <v>100</v>
      </c>
      <c r="AF292" s="146">
        <v>188</v>
      </c>
      <c r="AG292" s="147">
        <v>-44.000002182074752</v>
      </c>
      <c r="AH292" s="147">
        <v>-100.00000218207475</v>
      </c>
      <c r="AI292" s="148">
        <v>-0.30555556607867823</v>
      </c>
      <c r="AJ292" s="148">
        <v>-0.34722222716808993</v>
      </c>
      <c r="AK292" s="9" t="s">
        <v>611</v>
      </c>
      <c r="AL292" s="139" t="s">
        <v>600</v>
      </c>
      <c r="AM292" s="76" t="s">
        <v>849</v>
      </c>
      <c r="AN292" s="79" t="s">
        <v>114</v>
      </c>
      <c r="AO292" s="79" t="s">
        <v>101</v>
      </c>
      <c r="AP292" s="79" t="s">
        <v>101</v>
      </c>
      <c r="AQ292" s="167" t="s">
        <v>108</v>
      </c>
      <c r="AR292" s="138" t="s">
        <v>850</v>
      </c>
    </row>
    <row r="293" spans="1:44" ht="38.25">
      <c r="A293" s="9">
        <v>289</v>
      </c>
      <c r="B293" s="7" t="s">
        <v>88</v>
      </c>
      <c r="C293" s="7" t="s">
        <v>594</v>
      </c>
      <c r="D293" s="9" t="s">
        <v>833</v>
      </c>
      <c r="E293" s="138" t="s">
        <v>834</v>
      </c>
      <c r="F293" s="138" t="s">
        <v>846</v>
      </c>
      <c r="G293" s="138" t="s">
        <v>847</v>
      </c>
      <c r="H293" s="138" t="s">
        <v>840</v>
      </c>
      <c r="I293" s="138" t="s">
        <v>841</v>
      </c>
      <c r="J293" s="138" t="s">
        <v>761</v>
      </c>
      <c r="K293" s="9" t="s">
        <v>96</v>
      </c>
      <c r="L293" s="7" t="s">
        <v>100</v>
      </c>
      <c r="M293" s="7" t="s">
        <v>100</v>
      </c>
      <c r="N293" s="141">
        <v>7223.8883599999999</v>
      </c>
      <c r="O293" s="142">
        <v>7544.5551500000001</v>
      </c>
      <c r="P293" s="141">
        <v>14768.443510000001</v>
      </c>
      <c r="Q293" s="141">
        <v>9026.6330500000004</v>
      </c>
      <c r="R293" s="141">
        <v>9089.6096999999991</v>
      </c>
      <c r="S293" s="141">
        <v>18116.242749999998</v>
      </c>
      <c r="T293" s="144">
        <v>1545.0545499999989</v>
      </c>
      <c r="U293" s="144">
        <v>3347.7992399999966</v>
      </c>
      <c r="V293" s="145">
        <v>0.20479067609440152</v>
      </c>
      <c r="W293" s="145">
        <v>0.22668599014737989</v>
      </c>
      <c r="X293" s="9" t="s">
        <v>100</v>
      </c>
      <c r="Y293" s="9" t="s">
        <v>100</v>
      </c>
      <c r="Z293" s="138" t="s">
        <v>848</v>
      </c>
      <c r="AA293" s="146">
        <v>144</v>
      </c>
      <c r="AB293" s="146">
        <v>144.00000218207475</v>
      </c>
      <c r="AC293" s="146">
        <v>288.00000218207475</v>
      </c>
      <c r="AD293" s="146">
        <v>88</v>
      </c>
      <c r="AE293" s="146">
        <v>100</v>
      </c>
      <c r="AF293" s="146">
        <v>188</v>
      </c>
      <c r="AG293" s="147">
        <v>-44.000002182074752</v>
      </c>
      <c r="AH293" s="147">
        <v>-100.00000218207475</v>
      </c>
      <c r="AI293" s="148">
        <v>-0.30555556607867823</v>
      </c>
      <c r="AJ293" s="148">
        <v>-0.34722222716808993</v>
      </c>
      <c r="AK293" s="9" t="s">
        <v>100</v>
      </c>
      <c r="AL293" s="139" t="s">
        <v>100</v>
      </c>
      <c r="AM293" s="139" t="s">
        <v>100</v>
      </c>
      <c r="AN293" s="79" t="s">
        <v>100</v>
      </c>
      <c r="AO293" s="79" t="s">
        <v>100</v>
      </c>
      <c r="AP293" s="79" t="s">
        <v>100</v>
      </c>
      <c r="AQ293" s="32" t="s">
        <v>100</v>
      </c>
      <c r="AR293" s="138" t="s">
        <v>100</v>
      </c>
    </row>
    <row r="294" spans="1:44" ht="55.15" customHeight="1">
      <c r="A294" s="9">
        <v>290</v>
      </c>
      <c r="B294" s="7" t="s">
        <v>88</v>
      </c>
      <c r="C294" s="7" t="s">
        <v>594</v>
      </c>
      <c r="D294" s="9" t="s">
        <v>833</v>
      </c>
      <c r="E294" s="138" t="s">
        <v>834</v>
      </c>
      <c r="F294" s="138" t="s">
        <v>851</v>
      </c>
      <c r="G294" s="138" t="s">
        <v>852</v>
      </c>
      <c r="H294" s="138" t="s">
        <v>317</v>
      </c>
      <c r="I294" s="138" t="s">
        <v>317</v>
      </c>
      <c r="J294" s="138" t="s">
        <v>761</v>
      </c>
      <c r="K294" s="9" t="s">
        <v>96</v>
      </c>
      <c r="L294" s="7" t="s">
        <v>97</v>
      </c>
      <c r="M294" s="7" t="s">
        <v>98</v>
      </c>
      <c r="N294" s="141">
        <v>29.634910000000001</v>
      </c>
      <c r="O294" s="142">
        <v>30.950400000000002</v>
      </c>
      <c r="P294" s="141">
        <v>60.585310000000007</v>
      </c>
      <c r="Q294" s="141">
        <v>317.25408000000004</v>
      </c>
      <c r="R294" s="141">
        <v>194.06777</v>
      </c>
      <c r="S294" s="141">
        <v>511.32185000000004</v>
      </c>
      <c r="T294" s="144">
        <v>163.11736999999999</v>
      </c>
      <c r="U294" s="144">
        <v>450.73654000000005</v>
      </c>
      <c r="V294" s="145">
        <v>5.2702830981182789</v>
      </c>
      <c r="W294" s="145">
        <v>7.439700151736452</v>
      </c>
      <c r="X294" s="9" t="s">
        <v>598</v>
      </c>
      <c r="Y294" s="9" t="s">
        <v>598</v>
      </c>
      <c r="Z294" s="138" t="s">
        <v>853</v>
      </c>
      <c r="AA294" s="146">
        <v>2</v>
      </c>
      <c r="AB294" s="146">
        <v>2</v>
      </c>
      <c r="AC294" s="146">
        <v>4</v>
      </c>
      <c r="AD294" s="146">
        <v>14</v>
      </c>
      <c r="AE294" s="146" t="s">
        <v>100</v>
      </c>
      <c r="AF294" s="146">
        <v>14</v>
      </c>
      <c r="AG294" s="147">
        <v>-2</v>
      </c>
      <c r="AH294" s="147">
        <v>10</v>
      </c>
      <c r="AI294" s="148">
        <v>-1</v>
      </c>
      <c r="AJ294" s="148">
        <v>2.5</v>
      </c>
      <c r="AK294" s="9" t="s">
        <v>611</v>
      </c>
      <c r="AL294" s="139" t="s">
        <v>600</v>
      </c>
      <c r="AM294" s="139" t="s">
        <v>854</v>
      </c>
      <c r="AN294" s="79" t="s">
        <v>125</v>
      </c>
      <c r="AO294" s="79" t="s">
        <v>101</v>
      </c>
      <c r="AP294" s="79" t="s">
        <v>101</v>
      </c>
      <c r="AQ294" s="79" t="s">
        <v>108</v>
      </c>
      <c r="AR294" s="138" t="s">
        <v>855</v>
      </c>
    </row>
    <row r="295" spans="1:44" ht="25.5">
      <c r="A295" s="9">
        <v>291</v>
      </c>
      <c r="B295" s="7" t="s">
        <v>88</v>
      </c>
      <c r="C295" s="7" t="s">
        <v>594</v>
      </c>
      <c r="D295" s="9" t="s">
        <v>833</v>
      </c>
      <c r="E295" s="138" t="s">
        <v>834</v>
      </c>
      <c r="F295" s="138" t="s">
        <v>851</v>
      </c>
      <c r="G295" s="138" t="s">
        <v>852</v>
      </c>
      <c r="H295" s="138" t="s">
        <v>840</v>
      </c>
      <c r="I295" s="138" t="s">
        <v>856</v>
      </c>
      <c r="J295" s="138" t="s">
        <v>761</v>
      </c>
      <c r="K295" s="9" t="s">
        <v>96</v>
      </c>
      <c r="L295" s="7" t="s">
        <v>100</v>
      </c>
      <c r="M295" s="7" t="s">
        <v>100</v>
      </c>
      <c r="N295" s="141">
        <v>29.634910000000001</v>
      </c>
      <c r="O295" s="142">
        <v>30.950400000000002</v>
      </c>
      <c r="P295" s="141">
        <v>60.585310000000007</v>
      </c>
      <c r="Q295" s="141">
        <v>317.25408000000004</v>
      </c>
      <c r="R295" s="141">
        <v>194.06777</v>
      </c>
      <c r="S295" s="141">
        <v>511.32185000000004</v>
      </c>
      <c r="T295" s="144">
        <v>163.11736999999999</v>
      </c>
      <c r="U295" s="144">
        <v>450.73654000000005</v>
      </c>
      <c r="V295" s="145">
        <v>5.2702830981182789</v>
      </c>
      <c r="W295" s="145">
        <v>7.439700151736452</v>
      </c>
      <c r="X295" s="9" t="s">
        <v>100</v>
      </c>
      <c r="Y295" s="9" t="s">
        <v>100</v>
      </c>
      <c r="Z295" s="138" t="s">
        <v>853</v>
      </c>
      <c r="AA295" s="146">
        <v>2</v>
      </c>
      <c r="AB295" s="146">
        <v>2</v>
      </c>
      <c r="AC295" s="146">
        <v>4</v>
      </c>
      <c r="AD295" s="146">
        <v>14</v>
      </c>
      <c r="AE295" s="146">
        <v>6</v>
      </c>
      <c r="AF295" s="146">
        <v>20</v>
      </c>
      <c r="AG295" s="147">
        <v>4</v>
      </c>
      <c r="AH295" s="147">
        <v>16</v>
      </c>
      <c r="AI295" s="148">
        <v>2</v>
      </c>
      <c r="AJ295" s="148">
        <v>4</v>
      </c>
      <c r="AK295" s="9" t="s">
        <v>100</v>
      </c>
      <c r="AL295" s="139" t="s">
        <v>100</v>
      </c>
      <c r="AM295" s="139" t="s">
        <v>100</v>
      </c>
      <c r="AN295" s="79" t="s">
        <v>100</v>
      </c>
      <c r="AO295" s="79" t="s">
        <v>100</v>
      </c>
      <c r="AP295" s="79" t="s">
        <v>100</v>
      </c>
      <c r="AQ295" s="32" t="s">
        <v>100</v>
      </c>
      <c r="AR295" s="138" t="s">
        <v>100</v>
      </c>
    </row>
    <row r="296" spans="1:44" ht="89.25">
      <c r="A296" s="9">
        <v>292</v>
      </c>
      <c r="B296" s="7" t="s">
        <v>88</v>
      </c>
      <c r="C296" s="7" t="s">
        <v>594</v>
      </c>
      <c r="D296" s="9" t="s">
        <v>833</v>
      </c>
      <c r="E296" s="138" t="s">
        <v>834</v>
      </c>
      <c r="F296" s="138" t="s">
        <v>857</v>
      </c>
      <c r="G296" s="138" t="s">
        <v>858</v>
      </c>
      <c r="H296" s="138" t="s">
        <v>317</v>
      </c>
      <c r="I296" s="138" t="s">
        <v>317</v>
      </c>
      <c r="J296" s="138" t="s">
        <v>761</v>
      </c>
      <c r="K296" s="9" t="s">
        <v>96</v>
      </c>
      <c r="L296" s="7" t="s">
        <v>97</v>
      </c>
      <c r="M296" s="7" t="s">
        <v>98</v>
      </c>
      <c r="N296" s="141">
        <v>8456.6769399999994</v>
      </c>
      <c r="O296" s="142">
        <v>8832.0669399999988</v>
      </c>
      <c r="P296" s="141">
        <v>17288.743879999998</v>
      </c>
      <c r="Q296" s="141">
        <v>2988.0757100000001</v>
      </c>
      <c r="R296" s="141">
        <v>196.56279999999998</v>
      </c>
      <c r="S296" s="141">
        <v>3184.6385100000002</v>
      </c>
      <c r="T296" s="144">
        <v>-8635.5041399999991</v>
      </c>
      <c r="U296" s="144">
        <v>-14104.105369999997</v>
      </c>
      <c r="V296" s="145">
        <v>-0.97774441686919555</v>
      </c>
      <c r="W296" s="145">
        <v>-0.81579699878115142</v>
      </c>
      <c r="X296" s="9" t="s">
        <v>598</v>
      </c>
      <c r="Y296" s="9" t="s">
        <v>598</v>
      </c>
      <c r="Z296" s="138" t="s">
        <v>599</v>
      </c>
      <c r="AA296" s="146" t="s">
        <v>100</v>
      </c>
      <c r="AB296" s="146" t="s">
        <v>100</v>
      </c>
      <c r="AC296" s="146" t="s">
        <v>100</v>
      </c>
      <c r="AD296" s="146" t="s">
        <v>100</v>
      </c>
      <c r="AE296" s="146" t="s">
        <v>100</v>
      </c>
      <c r="AF296" s="146" t="s">
        <v>100</v>
      </c>
      <c r="AG296" s="147" t="s">
        <v>100</v>
      </c>
      <c r="AH296" s="147" t="s">
        <v>100</v>
      </c>
      <c r="AI296" s="148" t="s">
        <v>100</v>
      </c>
      <c r="AJ296" s="148" t="s">
        <v>100</v>
      </c>
      <c r="AK296" s="9" t="s">
        <v>100</v>
      </c>
      <c r="AL296" s="139" t="s">
        <v>600</v>
      </c>
      <c r="AM296" s="139" t="s">
        <v>100</v>
      </c>
      <c r="AN296" s="79" t="s">
        <v>101</v>
      </c>
      <c r="AO296" s="79" t="s">
        <v>101</v>
      </c>
      <c r="AP296" s="79" t="s">
        <v>101</v>
      </c>
      <c r="AQ296" s="32" t="s">
        <v>108</v>
      </c>
      <c r="AR296" s="138" t="s">
        <v>859</v>
      </c>
    </row>
    <row r="297" spans="1:44" ht="25.5">
      <c r="A297" s="9">
        <v>293</v>
      </c>
      <c r="B297" s="7" t="s">
        <v>88</v>
      </c>
      <c r="C297" s="7" t="s">
        <v>594</v>
      </c>
      <c r="D297" s="9" t="s">
        <v>833</v>
      </c>
      <c r="E297" s="138" t="s">
        <v>834</v>
      </c>
      <c r="F297" s="138" t="s">
        <v>857</v>
      </c>
      <c r="G297" s="138" t="s">
        <v>858</v>
      </c>
      <c r="H297" s="138" t="s">
        <v>840</v>
      </c>
      <c r="I297" s="138" t="s">
        <v>860</v>
      </c>
      <c r="J297" s="138" t="s">
        <v>761</v>
      </c>
      <c r="K297" s="9" t="s">
        <v>96</v>
      </c>
      <c r="L297" s="7" t="s">
        <v>100</v>
      </c>
      <c r="M297" s="7" t="s">
        <v>100</v>
      </c>
      <c r="N297" s="141">
        <v>8456.6769399999994</v>
      </c>
      <c r="O297" s="142">
        <v>8832.0669399999988</v>
      </c>
      <c r="P297" s="141">
        <v>17288.743879999998</v>
      </c>
      <c r="Q297" s="141">
        <v>2988.0757100000001</v>
      </c>
      <c r="R297" s="141">
        <v>196.56279999999998</v>
      </c>
      <c r="S297" s="141">
        <v>3184.6385100000002</v>
      </c>
      <c r="T297" s="144">
        <v>-8635.5041399999991</v>
      </c>
      <c r="U297" s="144">
        <v>-14104.105369999997</v>
      </c>
      <c r="V297" s="145">
        <v>-0.97774441686919555</v>
      </c>
      <c r="W297" s="145">
        <v>-0.81579699878115142</v>
      </c>
      <c r="X297" s="9" t="s">
        <v>100</v>
      </c>
      <c r="Y297" s="9" t="s">
        <v>100</v>
      </c>
      <c r="Z297" s="138" t="s">
        <v>100</v>
      </c>
      <c r="AA297" s="146" t="s">
        <v>100</v>
      </c>
      <c r="AB297" s="146" t="s">
        <v>100</v>
      </c>
      <c r="AC297" s="146" t="s">
        <v>100</v>
      </c>
      <c r="AD297" s="146" t="s">
        <v>100</v>
      </c>
      <c r="AE297" s="146" t="s">
        <v>100</v>
      </c>
      <c r="AF297" s="146" t="s">
        <v>100</v>
      </c>
      <c r="AG297" s="147" t="s">
        <v>100</v>
      </c>
      <c r="AH297" s="147" t="s">
        <v>100</v>
      </c>
      <c r="AI297" s="148" t="s">
        <v>100</v>
      </c>
      <c r="AJ297" s="148" t="s">
        <v>100</v>
      </c>
      <c r="AK297" s="9" t="s">
        <v>100</v>
      </c>
      <c r="AL297" s="139" t="s">
        <v>100</v>
      </c>
      <c r="AM297" s="139" t="s">
        <v>100</v>
      </c>
      <c r="AN297" s="79" t="s">
        <v>100</v>
      </c>
      <c r="AO297" s="79" t="s">
        <v>100</v>
      </c>
      <c r="AP297" s="79" t="s">
        <v>100</v>
      </c>
      <c r="AQ297" s="32" t="s">
        <v>100</v>
      </c>
      <c r="AR297" s="138" t="s">
        <v>100</v>
      </c>
    </row>
    <row r="298" spans="1:44" ht="127.5">
      <c r="A298" s="9">
        <v>294</v>
      </c>
      <c r="B298" s="7" t="s">
        <v>88</v>
      </c>
      <c r="C298" s="7" t="s">
        <v>594</v>
      </c>
      <c r="D298" s="9" t="s">
        <v>833</v>
      </c>
      <c r="E298" s="138" t="s">
        <v>834</v>
      </c>
      <c r="F298" s="138" t="s">
        <v>861</v>
      </c>
      <c r="G298" s="138" t="s">
        <v>286</v>
      </c>
      <c r="H298" s="138" t="s">
        <v>609</v>
      </c>
      <c r="I298" s="138" t="s">
        <v>609</v>
      </c>
      <c r="J298" s="138" t="s">
        <v>761</v>
      </c>
      <c r="K298" s="9" t="s">
        <v>96</v>
      </c>
      <c r="L298" s="7" t="s">
        <v>97</v>
      </c>
      <c r="M298" s="7" t="s">
        <v>98</v>
      </c>
      <c r="N298" s="141">
        <v>0</v>
      </c>
      <c r="O298" s="142">
        <v>0</v>
      </c>
      <c r="P298" s="141">
        <v>0</v>
      </c>
      <c r="Q298" s="141">
        <v>31.675919999999998</v>
      </c>
      <c r="R298" s="141">
        <v>890.15780000000007</v>
      </c>
      <c r="S298" s="141">
        <v>921.83372000000008</v>
      </c>
      <c r="T298" s="144">
        <v>890.15780000000007</v>
      </c>
      <c r="U298" s="144">
        <v>921.83372000000008</v>
      </c>
      <c r="V298" s="145">
        <v>1</v>
      </c>
      <c r="W298" s="145">
        <v>1</v>
      </c>
      <c r="X298" s="9" t="s">
        <v>598</v>
      </c>
      <c r="Y298" s="9" t="s">
        <v>598</v>
      </c>
      <c r="Z298" s="138" t="s">
        <v>599</v>
      </c>
      <c r="AA298" s="146" t="s">
        <v>100</v>
      </c>
      <c r="AB298" s="146" t="s">
        <v>100</v>
      </c>
      <c r="AC298" s="146" t="s">
        <v>100</v>
      </c>
      <c r="AD298" s="146" t="s">
        <v>100</v>
      </c>
      <c r="AE298" s="146" t="s">
        <v>100</v>
      </c>
      <c r="AF298" s="146" t="s">
        <v>100</v>
      </c>
      <c r="AG298" s="147" t="s">
        <v>100</v>
      </c>
      <c r="AH298" s="147" t="s">
        <v>100</v>
      </c>
      <c r="AI298" s="148" t="s">
        <v>100</v>
      </c>
      <c r="AJ298" s="148" t="s">
        <v>100</v>
      </c>
      <c r="AK298" s="9" t="s">
        <v>100</v>
      </c>
      <c r="AL298" s="139" t="s">
        <v>600</v>
      </c>
      <c r="AM298" s="139" t="s">
        <v>100</v>
      </c>
      <c r="AN298" s="79" t="s">
        <v>101</v>
      </c>
      <c r="AO298" s="79" t="s">
        <v>101</v>
      </c>
      <c r="AP298" s="79" t="s">
        <v>125</v>
      </c>
      <c r="AQ298" s="32" t="s">
        <v>108</v>
      </c>
      <c r="AR298" s="138" t="s">
        <v>862</v>
      </c>
    </row>
    <row r="299" spans="1:44" ht="124.15" customHeight="1">
      <c r="A299" s="9">
        <v>295</v>
      </c>
      <c r="B299" s="7" t="s">
        <v>88</v>
      </c>
      <c r="C299" s="7" t="s">
        <v>594</v>
      </c>
      <c r="D299" s="9" t="s">
        <v>863</v>
      </c>
      <c r="E299" s="138" t="s">
        <v>864</v>
      </c>
      <c r="F299" s="138" t="s">
        <v>865</v>
      </c>
      <c r="G299" s="138" t="s">
        <v>866</v>
      </c>
      <c r="H299" s="138" t="s">
        <v>317</v>
      </c>
      <c r="I299" s="138" t="s">
        <v>317</v>
      </c>
      <c r="J299" s="138" t="s">
        <v>867</v>
      </c>
      <c r="K299" s="9" t="s">
        <v>96</v>
      </c>
      <c r="L299" s="7" t="s">
        <v>97</v>
      </c>
      <c r="M299" s="7" t="s">
        <v>98</v>
      </c>
      <c r="N299" s="141">
        <v>338.94799999999998</v>
      </c>
      <c r="O299" s="142">
        <v>353.99382000000003</v>
      </c>
      <c r="P299" s="141">
        <v>692.94182000000001</v>
      </c>
      <c r="Q299" s="141">
        <v>6.9008100000000008</v>
      </c>
      <c r="R299" s="141">
        <v>3.4623200000000001</v>
      </c>
      <c r="S299" s="141">
        <v>10.363130000000002</v>
      </c>
      <c r="T299" s="144">
        <v>-350.53150000000005</v>
      </c>
      <c r="U299" s="144">
        <v>-682.57869000000005</v>
      </c>
      <c r="V299" s="145">
        <v>-0.99021926427981155</v>
      </c>
      <c r="W299" s="145">
        <v>-0.98504473290412753</v>
      </c>
      <c r="X299" s="9" t="s">
        <v>598</v>
      </c>
      <c r="Y299" s="9" t="s">
        <v>598</v>
      </c>
      <c r="Z299" s="138" t="s">
        <v>868</v>
      </c>
      <c r="AA299" s="146">
        <v>25</v>
      </c>
      <c r="AB299" s="146">
        <v>25</v>
      </c>
      <c r="AC299" s="146">
        <v>50</v>
      </c>
      <c r="AD299" s="146">
        <v>3</v>
      </c>
      <c r="AE299" s="146" t="s">
        <v>100</v>
      </c>
      <c r="AF299" s="146">
        <v>3</v>
      </c>
      <c r="AG299" s="147">
        <v>-25</v>
      </c>
      <c r="AH299" s="147">
        <v>-47</v>
      </c>
      <c r="AI299" s="148">
        <v>-1</v>
      </c>
      <c r="AJ299" s="148">
        <v>-0.94</v>
      </c>
      <c r="AK299" s="9" t="s">
        <v>611</v>
      </c>
      <c r="AL299" s="139" t="s">
        <v>600</v>
      </c>
      <c r="AM299" s="139" t="s">
        <v>869</v>
      </c>
      <c r="AN299" s="79" t="s">
        <v>114</v>
      </c>
      <c r="AO299" s="79" t="s">
        <v>101</v>
      </c>
      <c r="AP299" s="79" t="s">
        <v>101</v>
      </c>
      <c r="AQ299" s="32" t="s">
        <v>108</v>
      </c>
      <c r="AR299" s="138" t="s">
        <v>870</v>
      </c>
    </row>
    <row r="300" spans="1:44" ht="38.25">
      <c r="A300" s="9">
        <v>296</v>
      </c>
      <c r="B300" s="7" t="s">
        <v>88</v>
      </c>
      <c r="C300" s="7" t="s">
        <v>594</v>
      </c>
      <c r="D300" s="9" t="s">
        <v>863</v>
      </c>
      <c r="E300" s="138" t="s">
        <v>864</v>
      </c>
      <c r="F300" s="138" t="s">
        <v>865</v>
      </c>
      <c r="G300" s="138" t="s">
        <v>866</v>
      </c>
      <c r="H300" s="138" t="s">
        <v>871</v>
      </c>
      <c r="I300" s="138" t="s">
        <v>872</v>
      </c>
      <c r="J300" s="138" t="s">
        <v>867</v>
      </c>
      <c r="K300" s="9" t="s">
        <v>96</v>
      </c>
      <c r="L300" s="7" t="s">
        <v>100</v>
      </c>
      <c r="M300" s="7" t="s">
        <v>100</v>
      </c>
      <c r="N300" s="141">
        <v>338.94799999999998</v>
      </c>
      <c r="O300" s="142">
        <v>353.99382000000003</v>
      </c>
      <c r="P300" s="141">
        <v>692.94182000000001</v>
      </c>
      <c r="Q300" s="141">
        <v>6.9008100000000008</v>
      </c>
      <c r="R300" s="141">
        <v>3.4623200000000001</v>
      </c>
      <c r="S300" s="141">
        <v>10.363130000000002</v>
      </c>
      <c r="T300" s="144">
        <v>-350.53150000000005</v>
      </c>
      <c r="U300" s="144">
        <v>-682.57869000000005</v>
      </c>
      <c r="V300" s="145">
        <v>-0.99021926427981155</v>
      </c>
      <c r="W300" s="145">
        <v>-0.98504473290412753</v>
      </c>
      <c r="X300" s="9" t="s">
        <v>100</v>
      </c>
      <c r="Y300" s="9" t="s">
        <v>100</v>
      </c>
      <c r="Z300" s="138" t="s">
        <v>868</v>
      </c>
      <c r="AA300" s="146">
        <v>25</v>
      </c>
      <c r="AB300" s="146">
        <v>25</v>
      </c>
      <c r="AC300" s="146">
        <v>50</v>
      </c>
      <c r="AD300" s="146">
        <v>3</v>
      </c>
      <c r="AE300" s="146">
        <v>7</v>
      </c>
      <c r="AF300" s="146">
        <v>10</v>
      </c>
      <c r="AG300" s="147">
        <v>-18</v>
      </c>
      <c r="AH300" s="147">
        <v>-40</v>
      </c>
      <c r="AI300" s="148">
        <v>-0.72</v>
      </c>
      <c r="AJ300" s="148">
        <v>-0.8</v>
      </c>
      <c r="AK300" s="9" t="s">
        <v>100</v>
      </c>
      <c r="AL300" s="139" t="s">
        <v>100</v>
      </c>
      <c r="AM300" s="139" t="s">
        <v>100</v>
      </c>
      <c r="AN300" s="79" t="s">
        <v>100</v>
      </c>
      <c r="AO300" s="79" t="s">
        <v>100</v>
      </c>
      <c r="AP300" s="79" t="s">
        <v>100</v>
      </c>
      <c r="AQ300" s="32" t="s">
        <v>100</v>
      </c>
      <c r="AR300" s="138" t="s">
        <v>100</v>
      </c>
    </row>
    <row r="301" spans="1:44" ht="63.75">
      <c r="A301" s="9">
        <v>297</v>
      </c>
      <c r="B301" s="7" t="s">
        <v>88</v>
      </c>
      <c r="C301" s="7" t="s">
        <v>594</v>
      </c>
      <c r="D301" s="9" t="s">
        <v>863</v>
      </c>
      <c r="E301" s="138" t="s">
        <v>864</v>
      </c>
      <c r="F301" s="138" t="s">
        <v>873</v>
      </c>
      <c r="G301" s="138" t="s">
        <v>874</v>
      </c>
      <c r="H301" s="138" t="s">
        <v>609</v>
      </c>
      <c r="I301" s="138" t="s">
        <v>609</v>
      </c>
      <c r="J301" s="138" t="s">
        <v>867</v>
      </c>
      <c r="K301" s="9" t="s">
        <v>96</v>
      </c>
      <c r="L301" s="7" t="s">
        <v>97</v>
      </c>
      <c r="M301" s="7" t="s">
        <v>98</v>
      </c>
      <c r="N301" s="141">
        <v>0</v>
      </c>
      <c r="O301" s="142">
        <v>0</v>
      </c>
      <c r="P301" s="141">
        <v>0</v>
      </c>
      <c r="Q301" s="141">
        <v>2.6261399999999999</v>
      </c>
      <c r="R301" s="141">
        <v>1.40419</v>
      </c>
      <c r="S301" s="141">
        <v>4.0303300000000002</v>
      </c>
      <c r="T301" s="144">
        <v>1.40419</v>
      </c>
      <c r="U301" s="144">
        <v>4.0303300000000002</v>
      </c>
      <c r="V301" s="145">
        <v>1</v>
      </c>
      <c r="W301" s="145">
        <v>1</v>
      </c>
      <c r="X301" s="9" t="s">
        <v>598</v>
      </c>
      <c r="Y301" s="9" t="s">
        <v>598</v>
      </c>
      <c r="Z301" s="138" t="s">
        <v>599</v>
      </c>
      <c r="AA301" s="146" t="s">
        <v>100</v>
      </c>
      <c r="AB301" s="146" t="s">
        <v>100</v>
      </c>
      <c r="AC301" s="146" t="s">
        <v>100</v>
      </c>
      <c r="AD301" s="146" t="s">
        <v>100</v>
      </c>
      <c r="AE301" s="146" t="s">
        <v>100</v>
      </c>
      <c r="AF301" s="146" t="s">
        <v>100</v>
      </c>
      <c r="AG301" s="147" t="s">
        <v>100</v>
      </c>
      <c r="AH301" s="147" t="s">
        <v>100</v>
      </c>
      <c r="AI301" s="148" t="s">
        <v>100</v>
      </c>
      <c r="AJ301" s="148" t="s">
        <v>100</v>
      </c>
      <c r="AK301" s="9" t="s">
        <v>100</v>
      </c>
      <c r="AL301" s="139" t="s">
        <v>600</v>
      </c>
      <c r="AM301" s="139" t="s">
        <v>100</v>
      </c>
      <c r="AN301" s="79" t="s">
        <v>101</v>
      </c>
      <c r="AO301" s="79" t="s">
        <v>101</v>
      </c>
      <c r="AP301" s="79" t="s">
        <v>125</v>
      </c>
      <c r="AQ301" s="32" t="s">
        <v>108</v>
      </c>
      <c r="AR301" s="138" t="s">
        <v>875</v>
      </c>
    </row>
    <row r="302" spans="1:44" ht="81.75" customHeight="1">
      <c r="A302" s="9">
        <v>298</v>
      </c>
      <c r="B302" s="7" t="s">
        <v>88</v>
      </c>
      <c r="C302" s="7" t="s">
        <v>594</v>
      </c>
      <c r="D302" s="9" t="s">
        <v>863</v>
      </c>
      <c r="E302" s="138" t="s">
        <v>864</v>
      </c>
      <c r="F302" s="138" t="s">
        <v>876</v>
      </c>
      <c r="G302" s="138" t="s">
        <v>877</v>
      </c>
      <c r="H302" s="138" t="s">
        <v>317</v>
      </c>
      <c r="I302" s="138" t="s">
        <v>317</v>
      </c>
      <c r="J302" s="138" t="s">
        <v>867</v>
      </c>
      <c r="K302" s="9" t="s">
        <v>96</v>
      </c>
      <c r="L302" s="7" t="s">
        <v>97</v>
      </c>
      <c r="M302" s="7" t="s">
        <v>98</v>
      </c>
      <c r="N302" s="141">
        <v>4057.4910800000002</v>
      </c>
      <c r="O302" s="142">
        <v>4237.6022000000003</v>
      </c>
      <c r="P302" s="141">
        <v>8295.093280000001</v>
      </c>
      <c r="Q302" s="141">
        <v>6051.3747100000001</v>
      </c>
      <c r="R302" s="141">
        <v>6809.8418899999997</v>
      </c>
      <c r="S302" s="141">
        <v>12861.2166</v>
      </c>
      <c r="T302" s="144">
        <v>2572.2396899999994</v>
      </c>
      <c r="U302" s="144">
        <v>4566.1233199999988</v>
      </c>
      <c r="V302" s="145">
        <v>0.60700357622053325</v>
      </c>
      <c r="W302" s="145">
        <v>0.55046075624118818</v>
      </c>
      <c r="X302" s="9" t="s">
        <v>598</v>
      </c>
      <c r="Y302" s="9" t="s">
        <v>598</v>
      </c>
      <c r="Z302" s="159" t="s">
        <v>878</v>
      </c>
      <c r="AA302" s="146">
        <v>25</v>
      </c>
      <c r="AB302" s="146">
        <v>25</v>
      </c>
      <c r="AC302" s="146">
        <v>50</v>
      </c>
      <c r="AD302" s="146">
        <v>46</v>
      </c>
      <c r="AE302" s="146">
        <v>39</v>
      </c>
      <c r="AF302" s="146">
        <v>85</v>
      </c>
      <c r="AG302" s="147">
        <v>14</v>
      </c>
      <c r="AH302" s="147">
        <v>35</v>
      </c>
      <c r="AI302" s="148">
        <v>0.56000000000000005</v>
      </c>
      <c r="AJ302" s="148">
        <v>0.7</v>
      </c>
      <c r="AK302" s="9" t="s">
        <v>611</v>
      </c>
      <c r="AL302" s="139" t="s">
        <v>600</v>
      </c>
      <c r="AM302" s="139" t="s">
        <v>879</v>
      </c>
      <c r="AN302" s="79" t="s">
        <v>125</v>
      </c>
      <c r="AO302" s="79" t="s">
        <v>101</v>
      </c>
      <c r="AP302" s="79" t="s">
        <v>101</v>
      </c>
      <c r="AQ302" s="32" t="s">
        <v>108</v>
      </c>
      <c r="AR302" s="138" t="s">
        <v>880</v>
      </c>
    </row>
    <row r="303" spans="1:44" s="174" customFormat="1" ht="33" customHeight="1">
      <c r="A303" s="9">
        <v>299</v>
      </c>
      <c r="B303" s="168" t="s">
        <v>88</v>
      </c>
      <c r="C303" s="168" t="s">
        <v>594</v>
      </c>
      <c r="D303" s="169" t="s">
        <v>863</v>
      </c>
      <c r="E303" s="159" t="s">
        <v>864</v>
      </c>
      <c r="F303" s="159" t="s">
        <v>876</v>
      </c>
      <c r="G303" s="159" t="s">
        <v>877</v>
      </c>
      <c r="H303" s="159" t="s">
        <v>871</v>
      </c>
      <c r="I303" s="138" t="s">
        <v>872</v>
      </c>
      <c r="J303" s="159" t="s">
        <v>867</v>
      </c>
      <c r="K303" s="169" t="s">
        <v>122</v>
      </c>
      <c r="L303" s="168" t="s">
        <v>100</v>
      </c>
      <c r="M303" s="168" t="s">
        <v>100</v>
      </c>
      <c r="N303" s="170">
        <v>1029.0203100000001</v>
      </c>
      <c r="O303" s="171">
        <v>1074.7249999999999</v>
      </c>
      <c r="P303" s="170">
        <v>2103.7453100000002</v>
      </c>
      <c r="Q303" s="141">
        <v>3206.279</v>
      </c>
      <c r="R303" s="141">
        <v>6809.8418899999997</v>
      </c>
      <c r="S303" s="141">
        <v>10016.12089</v>
      </c>
      <c r="T303" s="144">
        <v>5735.1168899999993</v>
      </c>
      <c r="U303" s="144">
        <v>7912.3755799999999</v>
      </c>
      <c r="V303" s="145">
        <v>5.3363575705413009</v>
      </c>
      <c r="W303" s="145">
        <v>3.7610900627509891</v>
      </c>
      <c r="X303" s="9" t="s">
        <v>100</v>
      </c>
      <c r="Y303" s="9" t="s">
        <v>100</v>
      </c>
      <c r="Z303" s="159" t="s">
        <v>878</v>
      </c>
      <c r="AA303" s="172">
        <v>2</v>
      </c>
      <c r="AB303" s="172">
        <v>2</v>
      </c>
      <c r="AC303" s="172">
        <v>4</v>
      </c>
      <c r="AD303" s="172">
        <v>27</v>
      </c>
      <c r="AE303" s="149">
        <v>39</v>
      </c>
      <c r="AF303" s="146">
        <v>66</v>
      </c>
      <c r="AG303" s="147">
        <v>37</v>
      </c>
      <c r="AH303" s="147">
        <v>62</v>
      </c>
      <c r="AI303" s="148">
        <v>18.5</v>
      </c>
      <c r="AJ303" s="148">
        <v>15.5</v>
      </c>
      <c r="AK303" s="9" t="s">
        <v>100</v>
      </c>
      <c r="AL303" s="173" t="s">
        <v>100</v>
      </c>
      <c r="AM303" s="173" t="s">
        <v>100</v>
      </c>
      <c r="AN303" s="79" t="s">
        <v>100</v>
      </c>
      <c r="AO303" s="79" t="s">
        <v>100</v>
      </c>
      <c r="AP303" s="79" t="s">
        <v>100</v>
      </c>
      <c r="AQ303" s="32" t="s">
        <v>100</v>
      </c>
      <c r="AR303" s="159" t="s">
        <v>100</v>
      </c>
    </row>
    <row r="304" spans="1:44" s="174" customFormat="1" ht="51">
      <c r="A304" s="9">
        <v>300</v>
      </c>
      <c r="B304" s="168" t="s">
        <v>88</v>
      </c>
      <c r="C304" s="168" t="s">
        <v>594</v>
      </c>
      <c r="D304" s="169" t="s">
        <v>863</v>
      </c>
      <c r="E304" s="159" t="s">
        <v>864</v>
      </c>
      <c r="F304" s="159" t="s">
        <v>876</v>
      </c>
      <c r="G304" s="159" t="s">
        <v>877</v>
      </c>
      <c r="H304" s="159" t="s">
        <v>871</v>
      </c>
      <c r="I304" s="138" t="s">
        <v>881</v>
      </c>
      <c r="J304" s="159" t="s">
        <v>867</v>
      </c>
      <c r="K304" s="169" t="s">
        <v>122</v>
      </c>
      <c r="L304" s="168" t="s">
        <v>100</v>
      </c>
      <c r="M304" s="168" t="s">
        <v>100</v>
      </c>
      <c r="N304" s="170">
        <v>2799.75</v>
      </c>
      <c r="O304" s="171">
        <v>2924</v>
      </c>
      <c r="P304" s="170">
        <v>5723.75</v>
      </c>
      <c r="Q304" s="141">
        <v>2092.5539999999996</v>
      </c>
      <c r="R304" s="141">
        <v>6809.8418899999997</v>
      </c>
      <c r="S304" s="141">
        <v>8902.3958899999998</v>
      </c>
      <c r="T304" s="144">
        <v>3885.8418899999997</v>
      </c>
      <c r="U304" s="144">
        <v>3178.6458899999998</v>
      </c>
      <c r="V304" s="145">
        <v>1.3289472948016414</v>
      </c>
      <c r="W304" s="145">
        <v>0.55534324350294817</v>
      </c>
      <c r="X304" s="9" t="s">
        <v>100</v>
      </c>
      <c r="Y304" s="9" t="s">
        <v>100</v>
      </c>
      <c r="Z304" s="159" t="s">
        <v>878</v>
      </c>
      <c r="AA304" s="172">
        <v>8</v>
      </c>
      <c r="AB304" s="172">
        <v>8</v>
      </c>
      <c r="AC304" s="172">
        <v>16</v>
      </c>
      <c r="AD304" s="172">
        <v>4</v>
      </c>
      <c r="AE304" s="149">
        <v>0</v>
      </c>
      <c r="AF304" s="146">
        <v>4</v>
      </c>
      <c r="AG304" s="147">
        <v>-8</v>
      </c>
      <c r="AH304" s="147">
        <v>-12</v>
      </c>
      <c r="AI304" s="148">
        <v>-1</v>
      </c>
      <c r="AJ304" s="148">
        <v>-0.75</v>
      </c>
      <c r="AK304" s="9" t="s">
        <v>100</v>
      </c>
      <c r="AL304" s="173" t="s">
        <v>100</v>
      </c>
      <c r="AM304" s="173" t="s">
        <v>100</v>
      </c>
      <c r="AN304" s="79" t="s">
        <v>100</v>
      </c>
      <c r="AO304" s="79" t="s">
        <v>100</v>
      </c>
      <c r="AP304" s="79" t="s">
        <v>100</v>
      </c>
      <c r="AQ304" s="32" t="s">
        <v>100</v>
      </c>
      <c r="AR304" s="159" t="s">
        <v>100</v>
      </c>
    </row>
    <row r="305" spans="1:44" ht="51">
      <c r="A305" s="9">
        <v>301</v>
      </c>
      <c r="B305" s="7" t="s">
        <v>88</v>
      </c>
      <c r="C305" s="7" t="s">
        <v>594</v>
      </c>
      <c r="D305" s="9" t="s">
        <v>863</v>
      </c>
      <c r="E305" s="138" t="s">
        <v>864</v>
      </c>
      <c r="F305" s="138" t="s">
        <v>876</v>
      </c>
      <c r="G305" s="138" t="s">
        <v>877</v>
      </c>
      <c r="H305" s="138" t="s">
        <v>871</v>
      </c>
      <c r="I305" s="138" t="s">
        <v>882</v>
      </c>
      <c r="J305" s="138" t="s">
        <v>867</v>
      </c>
      <c r="K305" s="9" t="s">
        <v>122</v>
      </c>
      <c r="L305" s="7" t="s">
        <v>100</v>
      </c>
      <c r="M305" s="7" t="s">
        <v>100</v>
      </c>
      <c r="N305" s="141">
        <v>228.67614</v>
      </c>
      <c r="O305" s="142">
        <v>238.827</v>
      </c>
      <c r="P305" s="141">
        <v>467.50314000000003</v>
      </c>
      <c r="Q305" s="141">
        <v>752.54200000000003</v>
      </c>
      <c r="R305" s="141">
        <v>0</v>
      </c>
      <c r="S305" s="141">
        <v>752.54200000000003</v>
      </c>
      <c r="T305" s="144">
        <v>-238.827</v>
      </c>
      <c r="U305" s="144">
        <v>285.03886</v>
      </c>
      <c r="V305" s="145">
        <v>-1</v>
      </c>
      <c r="W305" s="145">
        <v>0.60970469631498081</v>
      </c>
      <c r="X305" s="9" t="s">
        <v>100</v>
      </c>
      <c r="Y305" s="9" t="s">
        <v>100</v>
      </c>
      <c r="Z305" s="138" t="s">
        <v>878</v>
      </c>
      <c r="AA305" s="149">
        <v>15</v>
      </c>
      <c r="AB305" s="149">
        <v>15</v>
      </c>
      <c r="AC305" s="149">
        <v>30</v>
      </c>
      <c r="AD305" s="149">
        <v>15</v>
      </c>
      <c r="AE305" s="149">
        <v>0</v>
      </c>
      <c r="AF305" s="149">
        <v>15</v>
      </c>
      <c r="AG305" s="147">
        <v>-15</v>
      </c>
      <c r="AH305" s="147">
        <v>-15</v>
      </c>
      <c r="AI305" s="165">
        <v>-1</v>
      </c>
      <c r="AJ305" s="165">
        <v>-0.5</v>
      </c>
      <c r="AK305" s="9" t="s">
        <v>100</v>
      </c>
      <c r="AL305" s="139" t="s">
        <v>100</v>
      </c>
      <c r="AM305" s="139" t="s">
        <v>100</v>
      </c>
      <c r="AN305" s="79" t="s">
        <v>100</v>
      </c>
      <c r="AO305" s="79" t="s">
        <v>100</v>
      </c>
      <c r="AP305" s="79" t="s">
        <v>100</v>
      </c>
      <c r="AQ305" s="32" t="s">
        <v>100</v>
      </c>
      <c r="AR305" s="138" t="s">
        <v>100</v>
      </c>
    </row>
    <row r="306" spans="1:44" ht="102">
      <c r="A306" s="9">
        <v>302</v>
      </c>
      <c r="B306" s="7" t="s">
        <v>88</v>
      </c>
      <c r="C306" s="7" t="s">
        <v>594</v>
      </c>
      <c r="D306" s="9" t="s">
        <v>863</v>
      </c>
      <c r="E306" s="138" t="s">
        <v>864</v>
      </c>
      <c r="F306" s="138" t="s">
        <v>883</v>
      </c>
      <c r="G306" s="138" t="s">
        <v>884</v>
      </c>
      <c r="H306" s="138" t="s">
        <v>317</v>
      </c>
      <c r="I306" s="138" t="s">
        <v>317</v>
      </c>
      <c r="J306" s="138" t="s">
        <v>867</v>
      </c>
      <c r="K306" s="9" t="s">
        <v>96</v>
      </c>
      <c r="L306" s="156" t="s">
        <v>97</v>
      </c>
      <c r="M306" s="156" t="s">
        <v>98</v>
      </c>
      <c r="N306" s="141">
        <v>0</v>
      </c>
      <c r="O306" s="142">
        <v>0</v>
      </c>
      <c r="P306" s="141">
        <v>0</v>
      </c>
      <c r="Q306" s="141">
        <v>88.258300000000006</v>
      </c>
      <c r="R306" s="141">
        <v>9.3660700000000006</v>
      </c>
      <c r="S306" s="141">
        <v>97.624369999999999</v>
      </c>
      <c r="T306" s="144">
        <v>9.3660700000000006</v>
      </c>
      <c r="U306" s="144">
        <v>97.624369999999999</v>
      </c>
      <c r="V306" s="145">
        <v>1</v>
      </c>
      <c r="W306" s="145">
        <v>1</v>
      </c>
      <c r="X306" s="9" t="s">
        <v>598</v>
      </c>
      <c r="Y306" s="9" t="s">
        <v>598</v>
      </c>
      <c r="Z306" s="138" t="s">
        <v>599</v>
      </c>
      <c r="AA306" s="146" t="s">
        <v>100</v>
      </c>
      <c r="AB306" s="146" t="s">
        <v>100</v>
      </c>
      <c r="AC306" s="146" t="s">
        <v>100</v>
      </c>
      <c r="AD306" s="146" t="s">
        <v>100</v>
      </c>
      <c r="AE306" s="146" t="s">
        <v>100</v>
      </c>
      <c r="AF306" s="146" t="s">
        <v>100</v>
      </c>
      <c r="AG306" s="147" t="s">
        <v>100</v>
      </c>
      <c r="AH306" s="147" t="s">
        <v>100</v>
      </c>
      <c r="AI306" s="148" t="s">
        <v>100</v>
      </c>
      <c r="AJ306" s="148" t="s">
        <v>100</v>
      </c>
      <c r="AK306" s="9" t="s">
        <v>100</v>
      </c>
      <c r="AL306" s="139" t="s">
        <v>600</v>
      </c>
      <c r="AM306" s="139" t="s">
        <v>100</v>
      </c>
      <c r="AN306" s="79" t="s">
        <v>101</v>
      </c>
      <c r="AO306" s="79" t="s">
        <v>101</v>
      </c>
      <c r="AP306" s="79" t="s">
        <v>125</v>
      </c>
      <c r="AQ306" s="32" t="s">
        <v>108</v>
      </c>
      <c r="AR306" s="138" t="s">
        <v>885</v>
      </c>
    </row>
    <row r="307" spans="1:44" ht="38.25">
      <c r="A307" s="9">
        <v>303</v>
      </c>
      <c r="B307" s="7" t="s">
        <v>88</v>
      </c>
      <c r="C307" s="7" t="s">
        <v>594</v>
      </c>
      <c r="D307" s="9" t="s">
        <v>863</v>
      </c>
      <c r="E307" s="138" t="s">
        <v>864</v>
      </c>
      <c r="F307" s="138" t="s">
        <v>883</v>
      </c>
      <c r="G307" s="138" t="s">
        <v>884</v>
      </c>
      <c r="H307" s="138" t="s">
        <v>871</v>
      </c>
      <c r="I307" s="138" t="s">
        <v>886</v>
      </c>
      <c r="J307" s="138" t="s">
        <v>867</v>
      </c>
      <c r="K307" s="9" t="s">
        <v>96</v>
      </c>
      <c r="L307" s="7" t="s">
        <v>100</v>
      </c>
      <c r="M307" s="7" t="s">
        <v>100</v>
      </c>
      <c r="N307" s="141">
        <v>0</v>
      </c>
      <c r="O307" s="142">
        <v>0</v>
      </c>
      <c r="P307" s="141">
        <v>0</v>
      </c>
      <c r="Q307" s="141">
        <v>88.258300000000006</v>
      </c>
      <c r="R307" s="141">
        <v>9.3660700000000006</v>
      </c>
      <c r="S307" s="141">
        <v>97.624369999999999</v>
      </c>
      <c r="T307" s="144">
        <v>9.3660700000000006</v>
      </c>
      <c r="U307" s="144">
        <v>97.624369999999999</v>
      </c>
      <c r="V307" s="145">
        <v>1</v>
      </c>
      <c r="W307" s="145">
        <v>1</v>
      </c>
      <c r="X307" s="9" t="s">
        <v>100</v>
      </c>
      <c r="Y307" s="9" t="s">
        <v>100</v>
      </c>
      <c r="Z307" s="138" t="s">
        <v>100</v>
      </c>
      <c r="AA307" s="146" t="s">
        <v>100</v>
      </c>
      <c r="AB307" s="146" t="s">
        <v>100</v>
      </c>
      <c r="AC307" s="146" t="s">
        <v>100</v>
      </c>
      <c r="AD307" s="146" t="s">
        <v>100</v>
      </c>
      <c r="AE307" s="146" t="s">
        <v>100</v>
      </c>
      <c r="AF307" s="146" t="s">
        <v>100</v>
      </c>
      <c r="AG307" s="147" t="s">
        <v>100</v>
      </c>
      <c r="AH307" s="147" t="s">
        <v>100</v>
      </c>
      <c r="AI307" s="148" t="s">
        <v>100</v>
      </c>
      <c r="AJ307" s="148" t="s">
        <v>100</v>
      </c>
      <c r="AK307" s="9" t="s">
        <v>100</v>
      </c>
      <c r="AL307" s="139" t="s">
        <v>100</v>
      </c>
      <c r="AM307" s="139" t="s">
        <v>100</v>
      </c>
      <c r="AN307" s="79" t="s">
        <v>100</v>
      </c>
      <c r="AO307" s="79" t="s">
        <v>100</v>
      </c>
      <c r="AP307" s="79" t="s">
        <v>100</v>
      </c>
      <c r="AQ307" s="32" t="s">
        <v>100</v>
      </c>
      <c r="AR307" s="138" t="s">
        <v>100</v>
      </c>
    </row>
    <row r="308" spans="1:44" ht="140.25">
      <c r="A308" s="9">
        <v>304</v>
      </c>
      <c r="B308" s="7" t="s">
        <v>88</v>
      </c>
      <c r="C308" s="7" t="s">
        <v>594</v>
      </c>
      <c r="D308" s="9" t="s">
        <v>863</v>
      </c>
      <c r="E308" s="138" t="s">
        <v>864</v>
      </c>
      <c r="F308" s="138" t="s">
        <v>887</v>
      </c>
      <c r="G308" s="138" t="s">
        <v>888</v>
      </c>
      <c r="H308" s="138" t="s">
        <v>317</v>
      </c>
      <c r="I308" s="138" t="s">
        <v>317</v>
      </c>
      <c r="J308" s="138" t="s">
        <v>867</v>
      </c>
      <c r="K308" s="9" t="s">
        <v>96</v>
      </c>
      <c r="L308" s="7" t="s">
        <v>97</v>
      </c>
      <c r="M308" s="7" t="s">
        <v>98</v>
      </c>
      <c r="N308" s="141">
        <v>9738.8839499999995</v>
      </c>
      <c r="O308" s="142">
        <v>10171.19083</v>
      </c>
      <c r="P308" s="141">
        <v>19910.074779999999</v>
      </c>
      <c r="Q308" s="141">
        <v>9937.5503499999995</v>
      </c>
      <c r="R308" s="141">
        <v>9461.1168400000006</v>
      </c>
      <c r="S308" s="141">
        <v>19398.66719</v>
      </c>
      <c r="T308" s="144">
        <v>-710.07398999999896</v>
      </c>
      <c r="U308" s="144">
        <v>-511.40758999999889</v>
      </c>
      <c r="V308" s="145">
        <v>-6.9812276838384618E-2</v>
      </c>
      <c r="W308" s="145">
        <v>-2.5685869874969847E-2</v>
      </c>
      <c r="X308" s="9" t="s">
        <v>598</v>
      </c>
      <c r="Y308" s="9" t="s">
        <v>598</v>
      </c>
      <c r="Z308" s="138" t="s">
        <v>599</v>
      </c>
      <c r="AA308" s="146" t="s">
        <v>100</v>
      </c>
      <c r="AB308" s="146" t="s">
        <v>100</v>
      </c>
      <c r="AC308" s="146" t="s">
        <v>100</v>
      </c>
      <c r="AD308" s="146" t="s">
        <v>100</v>
      </c>
      <c r="AE308" s="146" t="s">
        <v>100</v>
      </c>
      <c r="AF308" s="146" t="s">
        <v>100</v>
      </c>
      <c r="AG308" s="147" t="s">
        <v>100</v>
      </c>
      <c r="AH308" s="147" t="s">
        <v>100</v>
      </c>
      <c r="AI308" s="148" t="s">
        <v>100</v>
      </c>
      <c r="AJ308" s="148" t="s">
        <v>100</v>
      </c>
      <c r="AK308" s="9" t="s">
        <v>100</v>
      </c>
      <c r="AL308" s="139" t="s">
        <v>600</v>
      </c>
      <c r="AM308" s="139" t="s">
        <v>100</v>
      </c>
      <c r="AN308" s="79" t="s">
        <v>101</v>
      </c>
      <c r="AO308" s="79" t="s">
        <v>101</v>
      </c>
      <c r="AP308" s="79" t="s">
        <v>125</v>
      </c>
      <c r="AQ308" s="32" t="s">
        <v>108</v>
      </c>
      <c r="AR308" s="138" t="s">
        <v>889</v>
      </c>
    </row>
    <row r="309" spans="1:44" ht="38.25">
      <c r="A309" s="9">
        <v>305</v>
      </c>
      <c r="B309" s="7" t="s">
        <v>88</v>
      </c>
      <c r="C309" s="7" t="s">
        <v>594</v>
      </c>
      <c r="D309" s="9" t="s">
        <v>863</v>
      </c>
      <c r="E309" s="138" t="s">
        <v>864</v>
      </c>
      <c r="F309" s="138" t="s">
        <v>887</v>
      </c>
      <c r="G309" s="138" t="s">
        <v>888</v>
      </c>
      <c r="H309" s="138" t="s">
        <v>871</v>
      </c>
      <c r="I309" s="138" t="s">
        <v>890</v>
      </c>
      <c r="J309" s="138" t="s">
        <v>867</v>
      </c>
      <c r="K309" s="9" t="s">
        <v>96</v>
      </c>
      <c r="L309" s="7" t="s">
        <v>100</v>
      </c>
      <c r="M309" s="7" t="s">
        <v>100</v>
      </c>
      <c r="N309" s="141">
        <v>9738.8839499999995</v>
      </c>
      <c r="O309" s="142">
        <v>10171.19083</v>
      </c>
      <c r="P309" s="141">
        <v>19910.074779999999</v>
      </c>
      <c r="Q309" s="141">
        <v>9937.5503499999995</v>
      </c>
      <c r="R309" s="141">
        <v>9461.1168400000006</v>
      </c>
      <c r="S309" s="141">
        <v>19398.66719</v>
      </c>
      <c r="T309" s="144">
        <v>-710.07398999999896</v>
      </c>
      <c r="U309" s="144">
        <v>-511.40758999999889</v>
      </c>
      <c r="V309" s="145">
        <v>-6.9812276838384618E-2</v>
      </c>
      <c r="W309" s="145">
        <v>-2.5685869874969847E-2</v>
      </c>
      <c r="X309" s="9" t="s">
        <v>100</v>
      </c>
      <c r="Y309" s="9" t="s">
        <v>100</v>
      </c>
      <c r="Z309" s="138" t="s">
        <v>100</v>
      </c>
      <c r="AA309" s="146" t="s">
        <v>100</v>
      </c>
      <c r="AB309" s="146" t="s">
        <v>100</v>
      </c>
      <c r="AC309" s="146" t="s">
        <v>100</v>
      </c>
      <c r="AD309" s="146" t="s">
        <v>100</v>
      </c>
      <c r="AE309" s="146" t="s">
        <v>100</v>
      </c>
      <c r="AF309" s="146" t="s">
        <v>100</v>
      </c>
      <c r="AG309" s="147" t="s">
        <v>100</v>
      </c>
      <c r="AH309" s="147" t="s">
        <v>100</v>
      </c>
      <c r="AI309" s="148" t="s">
        <v>100</v>
      </c>
      <c r="AJ309" s="148" t="s">
        <v>100</v>
      </c>
      <c r="AK309" s="9" t="s">
        <v>100</v>
      </c>
      <c r="AL309" s="139" t="s">
        <v>100</v>
      </c>
      <c r="AM309" s="139" t="s">
        <v>100</v>
      </c>
      <c r="AN309" s="79" t="s">
        <v>100</v>
      </c>
      <c r="AO309" s="79" t="s">
        <v>100</v>
      </c>
      <c r="AP309" s="79" t="s">
        <v>100</v>
      </c>
      <c r="AQ309" s="32" t="s">
        <v>100</v>
      </c>
      <c r="AR309" s="138" t="s">
        <v>100</v>
      </c>
    </row>
    <row r="310" spans="1:44" ht="127.5">
      <c r="A310" s="9">
        <v>306</v>
      </c>
      <c r="B310" s="7" t="s">
        <v>88</v>
      </c>
      <c r="C310" s="7" t="s">
        <v>594</v>
      </c>
      <c r="D310" s="9" t="s">
        <v>863</v>
      </c>
      <c r="E310" s="138" t="s">
        <v>864</v>
      </c>
      <c r="F310" s="138" t="s">
        <v>891</v>
      </c>
      <c r="G310" s="138" t="s">
        <v>286</v>
      </c>
      <c r="H310" s="138" t="s">
        <v>609</v>
      </c>
      <c r="I310" s="138" t="s">
        <v>609</v>
      </c>
      <c r="J310" s="138" t="s">
        <v>867</v>
      </c>
      <c r="K310" s="9" t="s">
        <v>96</v>
      </c>
      <c r="L310" s="7" t="s">
        <v>97</v>
      </c>
      <c r="M310" s="7" t="s">
        <v>98</v>
      </c>
      <c r="N310" s="141">
        <v>0</v>
      </c>
      <c r="O310" s="142">
        <v>0</v>
      </c>
      <c r="P310" s="141">
        <v>0</v>
      </c>
      <c r="Q310" s="141">
        <v>-22.52863</v>
      </c>
      <c r="R310" s="141">
        <v>-109.46381</v>
      </c>
      <c r="S310" s="141">
        <v>-131.99243999999999</v>
      </c>
      <c r="T310" s="144">
        <v>-109.46381</v>
      </c>
      <c r="U310" s="144">
        <v>-131.99243999999999</v>
      </c>
      <c r="V310" s="145">
        <v>-1</v>
      </c>
      <c r="W310" s="145">
        <v>-1</v>
      </c>
      <c r="X310" s="9" t="s">
        <v>598</v>
      </c>
      <c r="Y310" s="9" t="s">
        <v>598</v>
      </c>
      <c r="Z310" s="138" t="s">
        <v>599</v>
      </c>
      <c r="AA310" s="146" t="s">
        <v>100</v>
      </c>
      <c r="AB310" s="146" t="s">
        <v>100</v>
      </c>
      <c r="AC310" s="146" t="s">
        <v>100</v>
      </c>
      <c r="AD310" s="146" t="s">
        <v>100</v>
      </c>
      <c r="AE310" s="146" t="s">
        <v>100</v>
      </c>
      <c r="AF310" s="146" t="s">
        <v>100</v>
      </c>
      <c r="AG310" s="147" t="s">
        <v>100</v>
      </c>
      <c r="AH310" s="147" t="s">
        <v>100</v>
      </c>
      <c r="AI310" s="148" t="s">
        <v>100</v>
      </c>
      <c r="AJ310" s="148" t="s">
        <v>100</v>
      </c>
      <c r="AK310" s="9" t="s">
        <v>100</v>
      </c>
      <c r="AL310" s="139" t="s">
        <v>600</v>
      </c>
      <c r="AM310" s="139" t="s">
        <v>100</v>
      </c>
      <c r="AN310" s="79" t="s">
        <v>101</v>
      </c>
      <c r="AO310" s="79" t="s">
        <v>101</v>
      </c>
      <c r="AP310" s="79" t="s">
        <v>114</v>
      </c>
      <c r="AQ310" s="32" t="s">
        <v>108</v>
      </c>
      <c r="AR310" s="138" t="s">
        <v>892</v>
      </c>
    </row>
    <row r="311" spans="1:44" ht="165.75" customHeight="1">
      <c r="A311" s="9">
        <v>307</v>
      </c>
      <c r="B311" s="7" t="s">
        <v>88</v>
      </c>
      <c r="C311" s="7" t="s">
        <v>594</v>
      </c>
      <c r="D311" s="9" t="s">
        <v>893</v>
      </c>
      <c r="E311" s="138" t="s">
        <v>894</v>
      </c>
      <c r="F311" s="138" t="s">
        <v>100</v>
      </c>
      <c r="G311" s="138" t="s">
        <v>286</v>
      </c>
      <c r="H311" s="138" t="s">
        <v>317</v>
      </c>
      <c r="I311" s="138" t="s">
        <v>317</v>
      </c>
      <c r="J311" s="140" t="s">
        <v>895</v>
      </c>
      <c r="K311" s="9" t="s">
        <v>96</v>
      </c>
      <c r="L311" s="7" t="s">
        <v>97</v>
      </c>
      <c r="M311" s="7" t="s">
        <v>98</v>
      </c>
      <c r="N311" s="141">
        <v>70173.5</v>
      </c>
      <c r="O311" s="142">
        <v>72989.78112</v>
      </c>
      <c r="P311" s="141">
        <v>143163.28112</v>
      </c>
      <c r="Q311" s="141">
        <v>105258.77456999999</v>
      </c>
      <c r="R311" s="141">
        <v>139198.30816000002</v>
      </c>
      <c r="S311" s="141">
        <v>244457.08273000002</v>
      </c>
      <c r="T311" s="144">
        <v>66208.527040000015</v>
      </c>
      <c r="U311" s="144">
        <v>101293.80161000002</v>
      </c>
      <c r="V311" s="145">
        <v>0.90709310295298518</v>
      </c>
      <c r="W311" s="145">
        <v>0.70754037500087175</v>
      </c>
      <c r="X311" s="9" t="s">
        <v>611</v>
      </c>
      <c r="Y311" s="9" t="s">
        <v>611</v>
      </c>
      <c r="Z311" s="138" t="s">
        <v>599</v>
      </c>
      <c r="AA311" s="146" t="s">
        <v>100</v>
      </c>
      <c r="AB311" s="146" t="s">
        <v>100</v>
      </c>
      <c r="AC311" s="146" t="s">
        <v>100</v>
      </c>
      <c r="AD311" s="146" t="s">
        <v>100</v>
      </c>
      <c r="AE311" s="146" t="s">
        <v>100</v>
      </c>
      <c r="AF311" s="146" t="s">
        <v>100</v>
      </c>
      <c r="AG311" s="147" t="s">
        <v>100</v>
      </c>
      <c r="AH311" s="147" t="s">
        <v>100</v>
      </c>
      <c r="AI311" s="148" t="s">
        <v>100</v>
      </c>
      <c r="AJ311" s="148" t="s">
        <v>100</v>
      </c>
      <c r="AK311" s="9" t="s">
        <v>100</v>
      </c>
      <c r="AL311" s="139" t="s">
        <v>896</v>
      </c>
      <c r="AM311" s="139" t="s">
        <v>100</v>
      </c>
      <c r="AN311" s="79" t="s">
        <v>101</v>
      </c>
      <c r="AO311" s="79" t="s">
        <v>101</v>
      </c>
      <c r="AP311" s="79" t="s">
        <v>125</v>
      </c>
      <c r="AQ311" s="32" t="s">
        <v>108</v>
      </c>
      <c r="AR311" s="138" t="s">
        <v>897</v>
      </c>
    </row>
    <row r="312" spans="1:44" ht="25.5">
      <c r="A312" s="9">
        <v>308</v>
      </c>
      <c r="B312" s="7" t="s">
        <v>88</v>
      </c>
      <c r="C312" s="7" t="s">
        <v>594</v>
      </c>
      <c r="D312" s="9" t="s">
        <v>893</v>
      </c>
      <c r="E312" s="138" t="s">
        <v>894</v>
      </c>
      <c r="F312" s="138" t="s">
        <v>100</v>
      </c>
      <c r="G312" s="138" t="s">
        <v>286</v>
      </c>
      <c r="H312" s="138" t="s">
        <v>620</v>
      </c>
      <c r="I312" s="138" t="s">
        <v>898</v>
      </c>
      <c r="J312" s="140" t="s">
        <v>895</v>
      </c>
      <c r="K312" s="9" t="s">
        <v>122</v>
      </c>
      <c r="L312" s="7" t="s">
        <v>100</v>
      </c>
      <c r="M312" s="7" t="s">
        <v>100</v>
      </c>
      <c r="N312" s="141">
        <v>0</v>
      </c>
      <c r="O312" s="142">
        <v>0</v>
      </c>
      <c r="P312" s="141">
        <v>0</v>
      </c>
      <c r="Q312" s="141">
        <v>677.8</v>
      </c>
      <c r="R312" s="141">
        <v>0</v>
      </c>
      <c r="S312" s="141">
        <v>677.8</v>
      </c>
      <c r="T312" s="144">
        <v>0</v>
      </c>
      <c r="U312" s="144">
        <v>677.8</v>
      </c>
      <c r="V312" s="145">
        <v>0</v>
      </c>
      <c r="W312" s="145">
        <v>1</v>
      </c>
      <c r="X312" s="9" t="s">
        <v>100</v>
      </c>
      <c r="Y312" s="9" t="s">
        <v>100</v>
      </c>
      <c r="Z312" s="138" t="s">
        <v>100</v>
      </c>
      <c r="AA312" s="146" t="s">
        <v>100</v>
      </c>
      <c r="AB312" s="146" t="s">
        <v>100</v>
      </c>
      <c r="AC312" s="146" t="s">
        <v>100</v>
      </c>
      <c r="AD312" s="146" t="s">
        <v>100</v>
      </c>
      <c r="AE312" s="146" t="s">
        <v>100</v>
      </c>
      <c r="AF312" s="146" t="s">
        <v>100</v>
      </c>
      <c r="AG312" s="147" t="s">
        <v>100</v>
      </c>
      <c r="AH312" s="147" t="s">
        <v>100</v>
      </c>
      <c r="AI312" s="148" t="s">
        <v>100</v>
      </c>
      <c r="AJ312" s="148" t="s">
        <v>100</v>
      </c>
      <c r="AK312" s="9" t="s">
        <v>100</v>
      </c>
      <c r="AL312" s="139" t="s">
        <v>100</v>
      </c>
      <c r="AM312" s="139" t="s">
        <v>100</v>
      </c>
      <c r="AN312" s="79" t="s">
        <v>100</v>
      </c>
      <c r="AO312" s="79" t="s">
        <v>100</v>
      </c>
      <c r="AP312" s="79" t="s">
        <v>100</v>
      </c>
      <c r="AQ312" s="32" t="s">
        <v>100</v>
      </c>
      <c r="AR312" s="138" t="s">
        <v>100</v>
      </c>
    </row>
    <row r="313" spans="1:44" ht="25.5">
      <c r="A313" s="9">
        <v>309</v>
      </c>
      <c r="B313" s="7" t="s">
        <v>88</v>
      </c>
      <c r="C313" s="7" t="s">
        <v>594</v>
      </c>
      <c r="D313" s="9" t="s">
        <v>893</v>
      </c>
      <c r="E313" s="138" t="s">
        <v>894</v>
      </c>
      <c r="F313" s="138" t="s">
        <v>100</v>
      </c>
      <c r="G313" s="138" t="s">
        <v>286</v>
      </c>
      <c r="H313" s="138" t="s">
        <v>899</v>
      </c>
      <c r="I313" s="138" t="s">
        <v>900</v>
      </c>
      <c r="J313" s="140" t="s">
        <v>895</v>
      </c>
      <c r="K313" s="9" t="s">
        <v>122</v>
      </c>
      <c r="L313" s="7" t="s">
        <v>100</v>
      </c>
      <c r="M313" s="7" t="s">
        <v>100</v>
      </c>
      <c r="N313" s="141">
        <v>0</v>
      </c>
      <c r="O313" s="142">
        <v>0</v>
      </c>
      <c r="P313" s="141">
        <v>0</v>
      </c>
      <c r="Q313" s="141">
        <v>34788.041799999999</v>
      </c>
      <c r="R313" s="141">
        <v>23275.12297</v>
      </c>
      <c r="S313" s="141">
        <v>58063.164770000003</v>
      </c>
      <c r="T313" s="144">
        <v>23275.12297</v>
      </c>
      <c r="U313" s="144">
        <v>58063.164770000003</v>
      </c>
      <c r="V313" s="145">
        <v>1</v>
      </c>
      <c r="W313" s="145">
        <v>1</v>
      </c>
      <c r="X313" s="9" t="s">
        <v>100</v>
      </c>
      <c r="Y313" s="9" t="s">
        <v>100</v>
      </c>
      <c r="Z313" s="138" t="s">
        <v>100</v>
      </c>
      <c r="AA313" s="146" t="s">
        <v>100</v>
      </c>
      <c r="AB313" s="146" t="s">
        <v>100</v>
      </c>
      <c r="AC313" s="146" t="s">
        <v>100</v>
      </c>
      <c r="AD313" s="146" t="s">
        <v>100</v>
      </c>
      <c r="AE313" s="146" t="s">
        <v>100</v>
      </c>
      <c r="AF313" s="146" t="s">
        <v>100</v>
      </c>
      <c r="AG313" s="147" t="s">
        <v>100</v>
      </c>
      <c r="AH313" s="147" t="s">
        <v>100</v>
      </c>
      <c r="AI313" s="148" t="s">
        <v>100</v>
      </c>
      <c r="AJ313" s="148" t="s">
        <v>100</v>
      </c>
      <c r="AK313" s="9" t="s">
        <v>100</v>
      </c>
      <c r="AL313" s="139" t="s">
        <v>100</v>
      </c>
      <c r="AM313" s="139" t="s">
        <v>100</v>
      </c>
      <c r="AN313" s="79" t="s">
        <v>100</v>
      </c>
      <c r="AO313" s="79" t="s">
        <v>100</v>
      </c>
      <c r="AP313" s="79" t="s">
        <v>100</v>
      </c>
      <c r="AQ313" s="32" t="s">
        <v>100</v>
      </c>
      <c r="AR313" s="138" t="s">
        <v>100</v>
      </c>
    </row>
    <row r="314" spans="1:44" ht="51">
      <c r="A314" s="9">
        <v>310</v>
      </c>
      <c r="B314" s="7" t="s">
        <v>88</v>
      </c>
      <c r="C314" s="7" t="s">
        <v>594</v>
      </c>
      <c r="D314" s="9" t="s">
        <v>893</v>
      </c>
      <c r="E314" s="138" t="s">
        <v>894</v>
      </c>
      <c r="F314" s="138" t="s">
        <v>100</v>
      </c>
      <c r="G314" s="138" t="s">
        <v>286</v>
      </c>
      <c r="H314" s="138" t="s">
        <v>738</v>
      </c>
      <c r="I314" s="138" t="s">
        <v>740</v>
      </c>
      <c r="J314" s="140" t="s">
        <v>895</v>
      </c>
      <c r="K314" s="9" t="s">
        <v>122</v>
      </c>
      <c r="L314" s="7" t="s">
        <v>100</v>
      </c>
      <c r="M314" s="7" t="s">
        <v>100</v>
      </c>
      <c r="N314" s="141">
        <v>0</v>
      </c>
      <c r="O314" s="142">
        <v>0</v>
      </c>
      <c r="P314" s="141">
        <v>0</v>
      </c>
      <c r="Q314" s="141">
        <v>2408</v>
      </c>
      <c r="R314" s="141">
        <v>0</v>
      </c>
      <c r="S314" s="141">
        <v>2408</v>
      </c>
      <c r="T314" s="144">
        <v>0</v>
      </c>
      <c r="U314" s="144">
        <v>2408</v>
      </c>
      <c r="V314" s="145">
        <v>0</v>
      </c>
      <c r="W314" s="145">
        <v>1</v>
      </c>
      <c r="X314" s="9" t="s">
        <v>100</v>
      </c>
      <c r="Y314" s="9" t="s">
        <v>100</v>
      </c>
      <c r="Z314" s="138" t="s">
        <v>100</v>
      </c>
      <c r="AA314" s="146" t="s">
        <v>100</v>
      </c>
      <c r="AB314" s="146" t="s">
        <v>100</v>
      </c>
      <c r="AC314" s="146" t="s">
        <v>100</v>
      </c>
      <c r="AD314" s="146" t="s">
        <v>100</v>
      </c>
      <c r="AE314" s="146" t="s">
        <v>100</v>
      </c>
      <c r="AF314" s="146" t="s">
        <v>100</v>
      </c>
      <c r="AG314" s="147" t="s">
        <v>100</v>
      </c>
      <c r="AH314" s="147" t="s">
        <v>100</v>
      </c>
      <c r="AI314" s="148" t="s">
        <v>100</v>
      </c>
      <c r="AJ314" s="148" t="s">
        <v>100</v>
      </c>
      <c r="AK314" s="9" t="s">
        <v>100</v>
      </c>
      <c r="AL314" s="139" t="s">
        <v>100</v>
      </c>
      <c r="AM314" s="139" t="s">
        <v>100</v>
      </c>
      <c r="AN314" s="79" t="s">
        <v>100</v>
      </c>
      <c r="AO314" s="79" t="s">
        <v>100</v>
      </c>
      <c r="AP314" s="79" t="s">
        <v>100</v>
      </c>
      <c r="AQ314" s="32" t="s">
        <v>100</v>
      </c>
      <c r="AR314" s="138" t="s">
        <v>100</v>
      </c>
    </row>
    <row r="315" spans="1:44" s="174" customFormat="1" ht="25.5">
      <c r="A315" s="9">
        <v>311</v>
      </c>
      <c r="B315" s="168" t="s">
        <v>88</v>
      </c>
      <c r="C315" s="168" t="s">
        <v>594</v>
      </c>
      <c r="D315" s="169" t="s">
        <v>893</v>
      </c>
      <c r="E315" s="159" t="s">
        <v>894</v>
      </c>
      <c r="F315" s="159" t="s">
        <v>100</v>
      </c>
      <c r="G315" s="159" t="s">
        <v>286</v>
      </c>
      <c r="H315" s="159" t="s">
        <v>602</v>
      </c>
      <c r="I315" s="159" t="s">
        <v>901</v>
      </c>
      <c r="J315" s="159" t="s">
        <v>895</v>
      </c>
      <c r="K315" s="169" t="s">
        <v>122</v>
      </c>
      <c r="L315" s="168" t="s">
        <v>100</v>
      </c>
      <c r="M315" s="168" t="s">
        <v>100</v>
      </c>
      <c r="N315" s="170">
        <v>27890.238524468299</v>
      </c>
      <c r="O315" s="171">
        <v>29009.56236</v>
      </c>
      <c r="P315" s="170">
        <v>56899.800884468299</v>
      </c>
      <c r="Q315" s="141">
        <v>45036.325389999998</v>
      </c>
      <c r="R315" s="141">
        <v>76595.774749999997</v>
      </c>
      <c r="S315" s="170">
        <v>121632.10014</v>
      </c>
      <c r="T315" s="175">
        <v>47586.212390000001</v>
      </c>
      <c r="U315" s="175">
        <v>64732.299255531696</v>
      </c>
      <c r="V315" s="176">
        <v>1.6403629878820414</v>
      </c>
      <c r="W315" s="176">
        <v>1.1376542316372393</v>
      </c>
      <c r="X315" s="169" t="s">
        <v>100</v>
      </c>
      <c r="Y315" s="169" t="s">
        <v>100</v>
      </c>
      <c r="Z315" s="159" t="s">
        <v>100</v>
      </c>
      <c r="AA315" s="172" t="s">
        <v>100</v>
      </c>
      <c r="AB315" s="172" t="s">
        <v>100</v>
      </c>
      <c r="AC315" s="172" t="s">
        <v>100</v>
      </c>
      <c r="AD315" s="172" t="s">
        <v>100</v>
      </c>
      <c r="AE315" s="172" t="s">
        <v>100</v>
      </c>
      <c r="AF315" s="172" t="s">
        <v>100</v>
      </c>
      <c r="AG315" s="177" t="s">
        <v>100</v>
      </c>
      <c r="AH315" s="177" t="s">
        <v>100</v>
      </c>
      <c r="AI315" s="178" t="s">
        <v>100</v>
      </c>
      <c r="AJ315" s="178" t="s">
        <v>100</v>
      </c>
      <c r="AK315" s="169" t="s">
        <v>100</v>
      </c>
      <c r="AL315" s="173" t="s">
        <v>100</v>
      </c>
      <c r="AM315" s="173" t="s">
        <v>100</v>
      </c>
      <c r="AN315" s="179" t="s">
        <v>100</v>
      </c>
      <c r="AO315" s="179" t="s">
        <v>100</v>
      </c>
      <c r="AP315" s="179" t="s">
        <v>100</v>
      </c>
      <c r="AQ315" s="180" t="s">
        <v>100</v>
      </c>
      <c r="AR315" s="159" t="s">
        <v>100</v>
      </c>
    </row>
    <row r="316" spans="1:44" ht="25.5">
      <c r="A316" s="9">
        <v>312</v>
      </c>
      <c r="B316" s="7" t="s">
        <v>88</v>
      </c>
      <c r="C316" s="7" t="s">
        <v>594</v>
      </c>
      <c r="D316" s="9" t="s">
        <v>893</v>
      </c>
      <c r="E316" s="138" t="s">
        <v>894</v>
      </c>
      <c r="F316" s="138" t="s">
        <v>100</v>
      </c>
      <c r="G316" s="138" t="s">
        <v>286</v>
      </c>
      <c r="H316" s="138" t="s">
        <v>602</v>
      </c>
      <c r="I316" s="138" t="s">
        <v>902</v>
      </c>
      <c r="J316" s="138" t="s">
        <v>895</v>
      </c>
      <c r="K316" s="9" t="s">
        <v>122</v>
      </c>
      <c r="L316" s="7" t="s">
        <v>100</v>
      </c>
      <c r="M316" s="7" t="s">
        <v>100</v>
      </c>
      <c r="N316" s="141">
        <v>0</v>
      </c>
      <c r="O316" s="142">
        <v>0</v>
      </c>
      <c r="P316" s="141">
        <v>0</v>
      </c>
      <c r="Q316" s="141">
        <v>4257.9143800000002</v>
      </c>
      <c r="R316" s="141">
        <v>0</v>
      </c>
      <c r="S316" s="141">
        <v>4257.9143800000002</v>
      </c>
      <c r="T316" s="144">
        <v>0</v>
      </c>
      <c r="U316" s="144">
        <v>4257.9143800000002</v>
      </c>
      <c r="V316" s="145">
        <v>0</v>
      </c>
      <c r="W316" s="145">
        <v>1</v>
      </c>
      <c r="X316" s="9" t="s">
        <v>100</v>
      </c>
      <c r="Y316" s="9" t="s">
        <v>100</v>
      </c>
      <c r="Z316" s="138" t="s">
        <v>100</v>
      </c>
      <c r="AA316" s="146" t="s">
        <v>100</v>
      </c>
      <c r="AB316" s="146" t="s">
        <v>100</v>
      </c>
      <c r="AC316" s="146" t="s">
        <v>100</v>
      </c>
      <c r="AD316" s="146" t="s">
        <v>100</v>
      </c>
      <c r="AE316" s="146" t="s">
        <v>100</v>
      </c>
      <c r="AF316" s="146" t="s">
        <v>100</v>
      </c>
      <c r="AG316" s="147" t="s">
        <v>100</v>
      </c>
      <c r="AH316" s="147" t="s">
        <v>100</v>
      </c>
      <c r="AI316" s="148" t="s">
        <v>100</v>
      </c>
      <c r="AJ316" s="148" t="s">
        <v>100</v>
      </c>
      <c r="AK316" s="9" t="s">
        <v>100</v>
      </c>
      <c r="AL316" s="139" t="s">
        <v>100</v>
      </c>
      <c r="AM316" s="139" t="s">
        <v>100</v>
      </c>
      <c r="AN316" s="79" t="s">
        <v>100</v>
      </c>
      <c r="AO316" s="79" t="s">
        <v>100</v>
      </c>
      <c r="AP316" s="79" t="s">
        <v>100</v>
      </c>
      <c r="AQ316" s="32" t="s">
        <v>100</v>
      </c>
      <c r="AR316" s="138" t="s">
        <v>100</v>
      </c>
    </row>
    <row r="317" spans="1:44" s="174" customFormat="1" ht="25.5">
      <c r="A317" s="9">
        <v>313</v>
      </c>
      <c r="B317" s="168" t="s">
        <v>88</v>
      </c>
      <c r="C317" s="168" t="s">
        <v>594</v>
      </c>
      <c r="D317" s="169" t="s">
        <v>893</v>
      </c>
      <c r="E317" s="159" t="s">
        <v>894</v>
      </c>
      <c r="F317" s="159" t="s">
        <v>100</v>
      </c>
      <c r="G317" s="159" t="s">
        <v>286</v>
      </c>
      <c r="H317" s="159" t="s">
        <v>604</v>
      </c>
      <c r="I317" s="159" t="s">
        <v>604</v>
      </c>
      <c r="J317" s="159" t="s">
        <v>895</v>
      </c>
      <c r="K317" s="169" t="s">
        <v>122</v>
      </c>
      <c r="L317" s="168" t="s">
        <v>100</v>
      </c>
      <c r="M317" s="168" t="s">
        <v>100</v>
      </c>
      <c r="N317" s="170">
        <v>42283.261475531704</v>
      </c>
      <c r="O317" s="171">
        <v>43980.218760000003</v>
      </c>
      <c r="P317" s="170">
        <v>86263.480235531708</v>
      </c>
      <c r="Q317" s="141">
        <v>18090.67582</v>
      </c>
      <c r="R317" s="141">
        <v>39327.41044</v>
      </c>
      <c r="S317" s="170">
        <v>57418.086259999996</v>
      </c>
      <c r="T317" s="175">
        <v>-4652.8083200000037</v>
      </c>
      <c r="U317" s="175">
        <v>-28845.393975531711</v>
      </c>
      <c r="V317" s="176">
        <v>-0.10579320547245052</v>
      </c>
      <c r="W317" s="176">
        <v>-0.33438708821824659</v>
      </c>
      <c r="X317" s="169" t="s">
        <v>100</v>
      </c>
      <c r="Y317" s="169" t="s">
        <v>100</v>
      </c>
      <c r="Z317" s="159" t="s">
        <v>100</v>
      </c>
      <c r="AA317" s="172" t="s">
        <v>100</v>
      </c>
      <c r="AB317" s="172" t="s">
        <v>100</v>
      </c>
      <c r="AC317" s="172" t="s">
        <v>100</v>
      </c>
      <c r="AD317" s="172" t="s">
        <v>100</v>
      </c>
      <c r="AE317" s="172" t="s">
        <v>100</v>
      </c>
      <c r="AF317" s="172" t="s">
        <v>100</v>
      </c>
      <c r="AG317" s="177" t="s">
        <v>100</v>
      </c>
      <c r="AH317" s="177" t="s">
        <v>100</v>
      </c>
      <c r="AI317" s="178" t="s">
        <v>100</v>
      </c>
      <c r="AJ317" s="178" t="s">
        <v>100</v>
      </c>
      <c r="AK317" s="169" t="s">
        <v>100</v>
      </c>
      <c r="AL317" s="173" t="s">
        <v>100</v>
      </c>
      <c r="AM317" s="173" t="s">
        <v>100</v>
      </c>
      <c r="AN317" s="179" t="s">
        <v>100</v>
      </c>
      <c r="AO317" s="179" t="s">
        <v>100</v>
      </c>
      <c r="AP317" s="179" t="s">
        <v>100</v>
      </c>
      <c r="AQ317" s="180" t="s">
        <v>100</v>
      </c>
      <c r="AR317" s="159" t="s">
        <v>100</v>
      </c>
    </row>
    <row r="318" spans="1:44" ht="72" customHeight="1">
      <c r="A318" s="9">
        <v>314</v>
      </c>
      <c r="B318" s="7" t="s">
        <v>88</v>
      </c>
      <c r="C318" s="7" t="s">
        <v>594</v>
      </c>
      <c r="D318" s="9" t="s">
        <v>903</v>
      </c>
      <c r="E318" s="138" t="s">
        <v>904</v>
      </c>
      <c r="F318" s="138" t="s">
        <v>905</v>
      </c>
      <c r="G318" s="138" t="s">
        <v>906</v>
      </c>
      <c r="H318" s="138" t="s">
        <v>317</v>
      </c>
      <c r="I318" s="138" t="s">
        <v>317</v>
      </c>
      <c r="J318" s="138" t="s">
        <v>703</v>
      </c>
      <c r="K318" s="9" t="s">
        <v>96</v>
      </c>
      <c r="L318" s="9">
        <v>5</v>
      </c>
      <c r="M318" s="9">
        <v>7</v>
      </c>
      <c r="N318" s="141">
        <v>0</v>
      </c>
      <c r="O318" s="141">
        <v>0</v>
      </c>
      <c r="P318" s="141">
        <v>0</v>
      </c>
      <c r="Q318" s="141">
        <v>262.37673999999998</v>
      </c>
      <c r="R318" s="141">
        <v>652.31727999999998</v>
      </c>
      <c r="S318" s="141">
        <v>914.69401999999991</v>
      </c>
      <c r="T318" s="144">
        <v>652.31727999999998</v>
      </c>
      <c r="U318" s="144">
        <v>914.69401999999991</v>
      </c>
      <c r="V318" s="145">
        <v>1</v>
      </c>
      <c r="W318" s="145">
        <v>1</v>
      </c>
      <c r="X318" s="9" t="s">
        <v>598</v>
      </c>
      <c r="Y318" s="9" t="s">
        <v>598</v>
      </c>
      <c r="Z318" s="138" t="s">
        <v>599</v>
      </c>
      <c r="AA318" s="146" t="s">
        <v>100</v>
      </c>
      <c r="AB318" s="146" t="s">
        <v>100</v>
      </c>
      <c r="AC318" s="146" t="s">
        <v>100</v>
      </c>
      <c r="AD318" s="146" t="s">
        <v>100</v>
      </c>
      <c r="AE318" s="146" t="s">
        <v>100</v>
      </c>
      <c r="AF318" s="146" t="s">
        <v>100</v>
      </c>
      <c r="AG318" s="147" t="s">
        <v>100</v>
      </c>
      <c r="AH318" s="147" t="s">
        <v>100</v>
      </c>
      <c r="AI318" s="148" t="s">
        <v>100</v>
      </c>
      <c r="AJ318" s="148" t="s">
        <v>100</v>
      </c>
      <c r="AK318" s="9" t="s">
        <v>100</v>
      </c>
      <c r="AL318" s="139" t="s">
        <v>600</v>
      </c>
      <c r="AM318" s="139" t="s">
        <v>100</v>
      </c>
      <c r="AN318" s="79" t="s">
        <v>101</v>
      </c>
      <c r="AO318" s="79" t="s">
        <v>101</v>
      </c>
      <c r="AP318" s="79" t="s">
        <v>125</v>
      </c>
      <c r="AQ318" s="32" t="s">
        <v>108</v>
      </c>
      <c r="AR318" s="138" t="s">
        <v>907</v>
      </c>
    </row>
    <row r="319" spans="1:44" ht="25.5">
      <c r="A319" s="9">
        <v>315</v>
      </c>
      <c r="B319" s="7" t="s">
        <v>88</v>
      </c>
      <c r="C319" s="7" t="s">
        <v>594</v>
      </c>
      <c r="D319" s="9" t="s">
        <v>903</v>
      </c>
      <c r="E319" s="138" t="s">
        <v>904</v>
      </c>
      <c r="F319" s="138" t="s">
        <v>908</v>
      </c>
      <c r="G319" s="138" t="s">
        <v>906</v>
      </c>
      <c r="H319" s="138" t="s">
        <v>602</v>
      </c>
      <c r="I319" s="138" t="s">
        <v>743</v>
      </c>
      <c r="J319" s="138" t="s">
        <v>703</v>
      </c>
      <c r="K319" s="9" t="s">
        <v>96</v>
      </c>
      <c r="L319" s="156" t="s">
        <v>100</v>
      </c>
      <c r="M319" s="156" t="s">
        <v>100</v>
      </c>
      <c r="N319" s="141">
        <v>0</v>
      </c>
      <c r="O319" s="141">
        <v>0</v>
      </c>
      <c r="P319" s="141">
        <v>0</v>
      </c>
      <c r="Q319" s="141">
        <v>262.37673999999998</v>
      </c>
      <c r="R319" s="141">
        <v>652.31727999999998</v>
      </c>
      <c r="S319" s="141">
        <v>914.69401999999991</v>
      </c>
      <c r="T319" s="144">
        <v>652.31727999999998</v>
      </c>
      <c r="U319" s="144">
        <v>914.69401999999991</v>
      </c>
      <c r="V319" s="145">
        <v>1</v>
      </c>
      <c r="W319" s="145">
        <v>1</v>
      </c>
      <c r="X319" s="9" t="s">
        <v>100</v>
      </c>
      <c r="Y319" s="9" t="s">
        <v>100</v>
      </c>
      <c r="Z319" s="138" t="s">
        <v>100</v>
      </c>
      <c r="AA319" s="146" t="s">
        <v>100</v>
      </c>
      <c r="AB319" s="146" t="s">
        <v>100</v>
      </c>
      <c r="AC319" s="146" t="s">
        <v>100</v>
      </c>
      <c r="AD319" s="146" t="s">
        <v>100</v>
      </c>
      <c r="AE319" s="146" t="s">
        <v>100</v>
      </c>
      <c r="AF319" s="146" t="s">
        <v>100</v>
      </c>
      <c r="AG319" s="147" t="s">
        <v>100</v>
      </c>
      <c r="AH319" s="147" t="s">
        <v>100</v>
      </c>
      <c r="AI319" s="148" t="s">
        <v>100</v>
      </c>
      <c r="AJ319" s="148" t="s">
        <v>100</v>
      </c>
      <c r="AK319" s="9" t="s">
        <v>100</v>
      </c>
      <c r="AL319" s="139"/>
      <c r="AM319" s="74"/>
      <c r="AN319" s="79" t="s">
        <v>100</v>
      </c>
      <c r="AO319" s="79" t="s">
        <v>100</v>
      </c>
      <c r="AP319" s="79" t="s">
        <v>100</v>
      </c>
      <c r="AQ319" s="32"/>
      <c r="AR319" s="138"/>
    </row>
    <row r="320" spans="1:44" ht="134.44999999999999" customHeight="1">
      <c r="A320" s="9">
        <v>316</v>
      </c>
      <c r="B320" s="7" t="s">
        <v>88</v>
      </c>
      <c r="C320" s="7" t="s">
        <v>594</v>
      </c>
      <c r="D320" s="9" t="s">
        <v>909</v>
      </c>
      <c r="E320" s="138" t="s">
        <v>904</v>
      </c>
      <c r="F320" s="138" t="s">
        <v>910</v>
      </c>
      <c r="G320" s="138" t="s">
        <v>911</v>
      </c>
      <c r="H320" s="138" t="s">
        <v>317</v>
      </c>
      <c r="I320" s="138" t="s">
        <v>317</v>
      </c>
      <c r="J320" s="138" t="s">
        <v>703</v>
      </c>
      <c r="K320" s="9" t="s">
        <v>96</v>
      </c>
      <c r="L320" s="9">
        <v>4</v>
      </c>
      <c r="M320" s="9">
        <v>6</v>
      </c>
      <c r="N320" s="141">
        <v>0</v>
      </c>
      <c r="O320" s="142">
        <v>0</v>
      </c>
      <c r="P320" s="141">
        <v>0</v>
      </c>
      <c r="Q320" s="141">
        <v>0</v>
      </c>
      <c r="R320" s="141">
        <v>2352.5784199999998</v>
      </c>
      <c r="S320" s="141">
        <v>2352.5784199999998</v>
      </c>
      <c r="T320" s="144">
        <v>2352.5784199999998</v>
      </c>
      <c r="U320" s="144">
        <v>2352.5784199999998</v>
      </c>
      <c r="V320" s="145">
        <v>1</v>
      </c>
      <c r="W320" s="145">
        <v>1</v>
      </c>
      <c r="X320" s="9" t="s">
        <v>598</v>
      </c>
      <c r="Y320" s="9" t="s">
        <v>598</v>
      </c>
      <c r="Z320" s="138" t="s">
        <v>599</v>
      </c>
      <c r="AA320" s="146" t="s">
        <v>100</v>
      </c>
      <c r="AB320" s="146" t="s">
        <v>100</v>
      </c>
      <c r="AC320" s="146" t="s">
        <v>100</v>
      </c>
      <c r="AD320" s="146" t="s">
        <v>100</v>
      </c>
      <c r="AE320" s="146" t="s">
        <v>100</v>
      </c>
      <c r="AF320" s="146" t="s">
        <v>100</v>
      </c>
      <c r="AG320" s="147" t="s">
        <v>100</v>
      </c>
      <c r="AH320" s="147" t="s">
        <v>100</v>
      </c>
      <c r="AI320" s="148" t="s">
        <v>100</v>
      </c>
      <c r="AJ320" s="148" t="s">
        <v>100</v>
      </c>
      <c r="AK320" s="9" t="s">
        <v>100</v>
      </c>
      <c r="AL320" s="139" t="s">
        <v>600</v>
      </c>
      <c r="AM320" s="139" t="s">
        <v>100</v>
      </c>
      <c r="AN320" s="79" t="s">
        <v>125</v>
      </c>
      <c r="AO320" s="79" t="s">
        <v>125</v>
      </c>
      <c r="AP320" s="79" t="s">
        <v>125</v>
      </c>
      <c r="AQ320" s="32" t="s">
        <v>678</v>
      </c>
      <c r="AR320" s="138" t="s">
        <v>912</v>
      </c>
    </row>
    <row r="321" spans="1:44" ht="25.5">
      <c r="A321" s="9">
        <v>317</v>
      </c>
      <c r="B321" s="7" t="s">
        <v>88</v>
      </c>
      <c r="C321" s="7" t="s">
        <v>594</v>
      </c>
      <c r="D321" s="9" t="s">
        <v>909</v>
      </c>
      <c r="E321" s="138" t="s">
        <v>904</v>
      </c>
      <c r="F321" s="138" t="s">
        <v>913</v>
      </c>
      <c r="G321" s="138" t="s">
        <v>911</v>
      </c>
      <c r="H321" s="138" t="s">
        <v>602</v>
      </c>
      <c r="I321" s="138" t="s">
        <v>743</v>
      </c>
      <c r="J321" s="138" t="s">
        <v>703</v>
      </c>
      <c r="K321" s="9" t="s">
        <v>96</v>
      </c>
      <c r="L321" s="9" t="s">
        <v>100</v>
      </c>
      <c r="M321" s="9" t="s">
        <v>100</v>
      </c>
      <c r="N321" s="141">
        <v>0</v>
      </c>
      <c r="O321" s="142">
        <v>0</v>
      </c>
      <c r="P321" s="141">
        <v>0</v>
      </c>
      <c r="Q321" s="141">
        <v>0</v>
      </c>
      <c r="R321" s="141">
        <v>2352.5784199999998</v>
      </c>
      <c r="S321" s="141">
        <v>2352.5784199999998</v>
      </c>
      <c r="T321" s="144">
        <v>2352.5784199999998</v>
      </c>
      <c r="U321" s="144">
        <v>2352.5784199999998</v>
      </c>
      <c r="V321" s="145">
        <v>1</v>
      </c>
      <c r="W321" s="145">
        <v>1</v>
      </c>
      <c r="X321" s="9" t="s">
        <v>100</v>
      </c>
      <c r="Y321" s="9" t="s">
        <v>100</v>
      </c>
      <c r="Z321" s="138" t="s">
        <v>100</v>
      </c>
      <c r="AA321" s="146" t="s">
        <v>100</v>
      </c>
      <c r="AB321" s="146" t="s">
        <v>100</v>
      </c>
      <c r="AC321" s="146" t="s">
        <v>100</v>
      </c>
      <c r="AD321" s="146" t="s">
        <v>100</v>
      </c>
      <c r="AE321" s="146" t="s">
        <v>100</v>
      </c>
      <c r="AF321" s="146" t="s">
        <v>100</v>
      </c>
      <c r="AG321" s="147" t="s">
        <v>100</v>
      </c>
      <c r="AH321" s="147" t="s">
        <v>100</v>
      </c>
      <c r="AI321" s="148" t="s">
        <v>100</v>
      </c>
      <c r="AJ321" s="148" t="s">
        <v>100</v>
      </c>
      <c r="AK321" s="9" t="s">
        <v>100</v>
      </c>
      <c r="AL321" s="139"/>
      <c r="AM321" s="139"/>
      <c r="AN321" s="79" t="s">
        <v>100</v>
      </c>
      <c r="AO321" s="79" t="s">
        <v>100</v>
      </c>
      <c r="AP321" s="79" t="s">
        <v>100</v>
      </c>
      <c r="AQ321" s="32"/>
      <c r="AR321" s="138"/>
    </row>
    <row r="322" spans="1:44" ht="92.45" customHeight="1">
      <c r="A322" s="9">
        <v>318</v>
      </c>
      <c r="B322" s="7" t="s">
        <v>88</v>
      </c>
      <c r="C322" s="7" t="s">
        <v>594</v>
      </c>
      <c r="D322" s="9" t="s">
        <v>903</v>
      </c>
      <c r="E322" s="138" t="s">
        <v>904</v>
      </c>
      <c r="F322" s="138" t="s">
        <v>914</v>
      </c>
      <c r="G322" s="138" t="s">
        <v>915</v>
      </c>
      <c r="H322" s="138" t="s">
        <v>317</v>
      </c>
      <c r="I322" s="138" t="s">
        <v>317</v>
      </c>
      <c r="J322" s="138" t="s">
        <v>703</v>
      </c>
      <c r="K322" s="9" t="s">
        <v>96</v>
      </c>
      <c r="L322" s="7" t="s">
        <v>97</v>
      </c>
      <c r="M322" s="7" t="s">
        <v>98</v>
      </c>
      <c r="N322" s="141">
        <v>9468.487389577509</v>
      </c>
      <c r="O322" s="142">
        <v>9888.7914277370764</v>
      </c>
      <c r="P322" s="141">
        <v>19426.02437957751</v>
      </c>
      <c r="Q322" s="141">
        <v>180.37524999999999</v>
      </c>
      <c r="R322" s="141">
        <v>2394.9424700000004</v>
      </c>
      <c r="S322" s="141">
        <v>2575.3177200000005</v>
      </c>
      <c r="T322" s="144">
        <v>-7493.8489577370765</v>
      </c>
      <c r="U322" s="144">
        <v>-16850.70665957751</v>
      </c>
      <c r="V322" s="145">
        <v>-0.75781241949522526</v>
      </c>
      <c r="W322" s="145">
        <v>-0.86742950231713811</v>
      </c>
      <c r="X322" s="9" t="s">
        <v>598</v>
      </c>
      <c r="Y322" s="9" t="s">
        <v>598</v>
      </c>
      <c r="Z322" s="138" t="s">
        <v>916</v>
      </c>
      <c r="AA322" s="149">
        <v>116</v>
      </c>
      <c r="AB322" s="149">
        <v>116</v>
      </c>
      <c r="AC322" s="149">
        <v>232</v>
      </c>
      <c r="AD322" s="149">
        <v>5</v>
      </c>
      <c r="AE322" s="149">
        <v>17</v>
      </c>
      <c r="AF322" s="149">
        <v>22</v>
      </c>
      <c r="AG322" s="147">
        <v>-99</v>
      </c>
      <c r="AH322" s="147">
        <v>-210</v>
      </c>
      <c r="AI322" s="165">
        <v>-0.85344827586206895</v>
      </c>
      <c r="AJ322" s="165">
        <v>-0.90517241379310343</v>
      </c>
      <c r="AK322" s="9" t="s">
        <v>611</v>
      </c>
      <c r="AL322" s="139" t="s">
        <v>600</v>
      </c>
      <c r="AM322" s="181" t="s">
        <v>917</v>
      </c>
      <c r="AN322" s="79" t="s">
        <v>114</v>
      </c>
      <c r="AO322" s="79" t="s">
        <v>114</v>
      </c>
      <c r="AP322" s="79" t="s">
        <v>114</v>
      </c>
      <c r="AQ322" s="32" t="s">
        <v>430</v>
      </c>
      <c r="AR322" s="124" t="s">
        <v>918</v>
      </c>
    </row>
    <row r="323" spans="1:44" ht="48.75" customHeight="1">
      <c r="A323" s="9">
        <v>319</v>
      </c>
      <c r="B323" s="7" t="s">
        <v>88</v>
      </c>
      <c r="C323" s="7" t="s">
        <v>594</v>
      </c>
      <c r="D323" s="9" t="s">
        <v>903</v>
      </c>
      <c r="E323" s="138" t="s">
        <v>904</v>
      </c>
      <c r="F323" s="138" t="s">
        <v>919</v>
      </c>
      <c r="G323" s="138" t="s">
        <v>915</v>
      </c>
      <c r="H323" s="138" t="s">
        <v>602</v>
      </c>
      <c r="I323" s="138" t="s">
        <v>920</v>
      </c>
      <c r="J323" s="138" t="s">
        <v>703</v>
      </c>
      <c r="K323" s="9" t="s">
        <v>96</v>
      </c>
      <c r="L323" s="7" t="s">
        <v>100</v>
      </c>
      <c r="M323" s="7" t="s">
        <v>100</v>
      </c>
      <c r="N323" s="141">
        <v>9468.487389577509</v>
      </c>
      <c r="O323" s="142">
        <v>9888.7914277370764</v>
      </c>
      <c r="P323" s="141">
        <v>19426.02437957751</v>
      </c>
      <c r="Q323" s="141">
        <v>180.37524999999999</v>
      </c>
      <c r="R323" s="141">
        <v>2394.9424700000004</v>
      </c>
      <c r="S323" s="141">
        <v>2575.3177200000005</v>
      </c>
      <c r="T323" s="144">
        <v>-7493.8489577370765</v>
      </c>
      <c r="U323" s="144">
        <v>-16850.70665957751</v>
      </c>
      <c r="V323" s="145">
        <v>-0.75781241949522526</v>
      </c>
      <c r="W323" s="145">
        <v>-0.86742950231713811</v>
      </c>
      <c r="X323" s="9" t="s">
        <v>100</v>
      </c>
      <c r="Y323" s="9" t="s">
        <v>100</v>
      </c>
      <c r="Z323" s="138" t="s">
        <v>916</v>
      </c>
      <c r="AA323" s="146">
        <v>116</v>
      </c>
      <c r="AB323" s="146">
        <v>116</v>
      </c>
      <c r="AC323" s="146">
        <v>232</v>
      </c>
      <c r="AD323" s="149">
        <v>5</v>
      </c>
      <c r="AE323" s="146">
        <v>17</v>
      </c>
      <c r="AF323" s="146">
        <v>22</v>
      </c>
      <c r="AG323" s="147">
        <v>-99</v>
      </c>
      <c r="AH323" s="147">
        <v>-210</v>
      </c>
      <c r="AI323" s="148">
        <v>-0.85344827586206895</v>
      </c>
      <c r="AJ323" s="148">
        <v>-0.90517241379310343</v>
      </c>
      <c r="AK323" s="9" t="s">
        <v>100</v>
      </c>
      <c r="AL323" s="139" t="s">
        <v>100</v>
      </c>
      <c r="AM323" s="139" t="s">
        <v>100</v>
      </c>
      <c r="AN323" s="79" t="s">
        <v>100</v>
      </c>
      <c r="AO323" s="79" t="s">
        <v>100</v>
      </c>
      <c r="AP323" s="79" t="s">
        <v>100</v>
      </c>
      <c r="AQ323" s="32" t="s">
        <v>100</v>
      </c>
      <c r="AR323" s="138" t="s">
        <v>100</v>
      </c>
    </row>
    <row r="324" spans="1:44" ht="102.6" customHeight="1">
      <c r="A324" s="9">
        <v>320</v>
      </c>
      <c r="B324" s="7" t="s">
        <v>88</v>
      </c>
      <c r="C324" s="7" t="s">
        <v>594</v>
      </c>
      <c r="D324" s="9" t="s">
        <v>903</v>
      </c>
      <c r="E324" s="138" t="s">
        <v>904</v>
      </c>
      <c r="F324" s="138" t="s">
        <v>921</v>
      </c>
      <c r="G324" s="138" t="s">
        <v>915</v>
      </c>
      <c r="H324" s="138" t="s">
        <v>317</v>
      </c>
      <c r="I324" s="138" t="s">
        <v>317</v>
      </c>
      <c r="J324" s="138" t="s">
        <v>703</v>
      </c>
      <c r="K324" s="9" t="s">
        <v>96</v>
      </c>
      <c r="L324" s="7" t="s">
        <v>97</v>
      </c>
      <c r="M324" s="7" t="s">
        <v>98</v>
      </c>
      <c r="N324" s="141">
        <v>5739.5277360473501</v>
      </c>
      <c r="O324" s="142">
        <v>5994.3040889466465</v>
      </c>
      <c r="P324" s="141">
        <v>11733.831824993997</v>
      </c>
      <c r="Q324" s="141">
        <v>890.92165999999997</v>
      </c>
      <c r="R324" s="141">
        <v>2802.7873300000001</v>
      </c>
      <c r="S324" s="141">
        <v>3693.7089900000001</v>
      </c>
      <c r="T324" s="144">
        <v>-3191.5167589466464</v>
      </c>
      <c r="U324" s="144">
        <v>-8040.1228349939965</v>
      </c>
      <c r="V324" s="145">
        <v>-0.53242490063721104</v>
      </c>
      <c r="W324" s="145">
        <v>-0.68520863047209302</v>
      </c>
      <c r="X324" s="9" t="s">
        <v>598</v>
      </c>
      <c r="Y324" s="9" t="s">
        <v>598</v>
      </c>
      <c r="Z324" s="138" t="s">
        <v>916</v>
      </c>
      <c r="AA324" s="146">
        <v>250</v>
      </c>
      <c r="AB324" s="146">
        <v>250</v>
      </c>
      <c r="AC324" s="149">
        <v>500</v>
      </c>
      <c r="AD324" s="149">
        <v>55</v>
      </c>
      <c r="AE324" s="146">
        <v>97</v>
      </c>
      <c r="AF324" s="146">
        <v>152</v>
      </c>
      <c r="AG324" s="147">
        <v>-153</v>
      </c>
      <c r="AH324" s="147">
        <v>-348</v>
      </c>
      <c r="AI324" s="148">
        <v>-0.61199999999999999</v>
      </c>
      <c r="AJ324" s="148">
        <v>-0.69599999999999995</v>
      </c>
      <c r="AK324" s="9" t="s">
        <v>611</v>
      </c>
      <c r="AL324" s="139" t="s">
        <v>600</v>
      </c>
      <c r="AM324" s="139" t="s">
        <v>922</v>
      </c>
      <c r="AN324" s="79" t="s">
        <v>114</v>
      </c>
      <c r="AO324" s="79" t="s">
        <v>114</v>
      </c>
      <c r="AP324" s="79" t="s">
        <v>114</v>
      </c>
      <c r="AQ324" s="32" t="s">
        <v>430</v>
      </c>
      <c r="AR324" s="138" t="s">
        <v>923</v>
      </c>
    </row>
    <row r="325" spans="1:44" ht="48.75" customHeight="1">
      <c r="A325" s="9">
        <v>321</v>
      </c>
      <c r="B325" s="7" t="s">
        <v>88</v>
      </c>
      <c r="C325" s="7" t="s">
        <v>594</v>
      </c>
      <c r="D325" s="9" t="s">
        <v>903</v>
      </c>
      <c r="E325" s="138" t="s">
        <v>904</v>
      </c>
      <c r="F325" s="138" t="s">
        <v>921</v>
      </c>
      <c r="G325" s="138" t="s">
        <v>915</v>
      </c>
      <c r="H325" s="138" t="s">
        <v>602</v>
      </c>
      <c r="I325" s="138" t="s">
        <v>924</v>
      </c>
      <c r="J325" s="138" t="s">
        <v>703</v>
      </c>
      <c r="K325" s="9" t="s">
        <v>96</v>
      </c>
      <c r="L325" s="7" t="s">
        <v>100</v>
      </c>
      <c r="M325" s="7" t="s">
        <v>100</v>
      </c>
      <c r="N325" s="141">
        <v>5739.5277360473501</v>
      </c>
      <c r="O325" s="142">
        <v>5994.3040889466465</v>
      </c>
      <c r="P325" s="141">
        <v>11733.831824993997</v>
      </c>
      <c r="Q325" s="141">
        <v>890.92165999999997</v>
      </c>
      <c r="R325" s="141">
        <v>2802.7873300000001</v>
      </c>
      <c r="S325" s="141">
        <v>3693.7089900000001</v>
      </c>
      <c r="T325" s="144">
        <v>-3191.5167589466464</v>
      </c>
      <c r="U325" s="144">
        <v>-8040.1228349939965</v>
      </c>
      <c r="V325" s="145">
        <v>-0.53242490063721104</v>
      </c>
      <c r="W325" s="145">
        <v>-0.68520863047209302</v>
      </c>
      <c r="X325" s="9" t="s">
        <v>100</v>
      </c>
      <c r="Y325" s="9" t="s">
        <v>100</v>
      </c>
      <c r="Z325" s="138" t="s">
        <v>916</v>
      </c>
      <c r="AA325" s="146">
        <v>250</v>
      </c>
      <c r="AB325" s="146">
        <v>250</v>
      </c>
      <c r="AC325" s="149">
        <v>500</v>
      </c>
      <c r="AD325" s="149">
        <v>55</v>
      </c>
      <c r="AE325" s="146">
        <v>97</v>
      </c>
      <c r="AF325" s="146">
        <v>152</v>
      </c>
      <c r="AG325" s="147">
        <v>-153</v>
      </c>
      <c r="AH325" s="147">
        <v>-348</v>
      </c>
      <c r="AI325" s="148">
        <v>-0.61199999999999999</v>
      </c>
      <c r="AJ325" s="148">
        <v>-0.69599999999999995</v>
      </c>
      <c r="AK325" s="9" t="s">
        <v>100</v>
      </c>
      <c r="AL325" s="139"/>
      <c r="AM325" s="139"/>
      <c r="AN325" s="79" t="s">
        <v>100</v>
      </c>
      <c r="AO325" s="79" t="s">
        <v>100</v>
      </c>
      <c r="AP325" s="79" t="s">
        <v>100</v>
      </c>
      <c r="AQ325" s="32" t="s">
        <v>100</v>
      </c>
      <c r="AR325" s="138" t="s">
        <v>100</v>
      </c>
    </row>
    <row r="326" spans="1:44" ht="90.6" customHeight="1">
      <c r="A326" s="9">
        <v>322</v>
      </c>
      <c r="B326" s="7" t="s">
        <v>88</v>
      </c>
      <c r="C326" s="7" t="s">
        <v>594</v>
      </c>
      <c r="D326" s="9" t="s">
        <v>903</v>
      </c>
      <c r="E326" s="138" t="s">
        <v>904</v>
      </c>
      <c r="F326" s="138" t="s">
        <v>925</v>
      </c>
      <c r="G326" s="138" t="s">
        <v>926</v>
      </c>
      <c r="H326" s="138" t="s">
        <v>317</v>
      </c>
      <c r="I326" s="138" t="s">
        <v>317</v>
      </c>
      <c r="J326" s="138" t="s">
        <v>703</v>
      </c>
      <c r="K326" s="9" t="s">
        <v>96</v>
      </c>
      <c r="L326" s="7" t="s">
        <v>97</v>
      </c>
      <c r="M326" s="7" t="s">
        <v>98</v>
      </c>
      <c r="N326" s="141">
        <v>3105.0249552587297</v>
      </c>
      <c r="O326" s="142">
        <v>3242.8563187686</v>
      </c>
      <c r="P326" s="141">
        <v>6347.8812740273297</v>
      </c>
      <c r="Q326" s="141">
        <v>7061.8316699999996</v>
      </c>
      <c r="R326" s="141">
        <v>4033.1963700000001</v>
      </c>
      <c r="S326" s="141">
        <v>11095.028039999999</v>
      </c>
      <c r="T326" s="144">
        <v>790.34005123140014</v>
      </c>
      <c r="U326" s="144">
        <v>4747.1467659726695</v>
      </c>
      <c r="V326" s="145">
        <v>0.24371725834942745</v>
      </c>
      <c r="W326" s="145">
        <v>0.74783168762085317</v>
      </c>
      <c r="X326" s="9" t="s">
        <v>598</v>
      </c>
      <c r="Y326" s="9" t="s">
        <v>598</v>
      </c>
      <c r="Z326" s="7" t="s">
        <v>927</v>
      </c>
      <c r="AA326" s="146">
        <v>79.72</v>
      </c>
      <c r="AB326" s="146">
        <v>80</v>
      </c>
      <c r="AC326" s="146">
        <v>159.72</v>
      </c>
      <c r="AD326" s="146">
        <v>49</v>
      </c>
      <c r="AE326" s="146">
        <v>35</v>
      </c>
      <c r="AF326" s="146">
        <v>84</v>
      </c>
      <c r="AG326" s="147">
        <v>-45</v>
      </c>
      <c r="AH326" s="147">
        <v>-75.72</v>
      </c>
      <c r="AI326" s="148">
        <v>-0.5625</v>
      </c>
      <c r="AJ326" s="148">
        <v>-0.47407963936889558</v>
      </c>
      <c r="AK326" s="9" t="s">
        <v>611</v>
      </c>
      <c r="AL326" s="139" t="s">
        <v>600</v>
      </c>
      <c r="AM326" s="138" t="s">
        <v>928</v>
      </c>
      <c r="AN326" s="79" t="s">
        <v>114</v>
      </c>
      <c r="AO326" s="79" t="s">
        <v>114</v>
      </c>
      <c r="AP326" s="79" t="s">
        <v>101</v>
      </c>
      <c r="AQ326" s="79" t="s">
        <v>430</v>
      </c>
      <c r="AR326" s="138" t="s">
        <v>929</v>
      </c>
    </row>
    <row r="327" spans="1:44" ht="48.75" customHeight="1">
      <c r="A327" s="9">
        <v>323</v>
      </c>
      <c r="B327" s="7" t="s">
        <v>88</v>
      </c>
      <c r="C327" s="7" t="s">
        <v>594</v>
      </c>
      <c r="D327" s="9" t="s">
        <v>903</v>
      </c>
      <c r="E327" s="138" t="s">
        <v>904</v>
      </c>
      <c r="F327" s="138" t="s">
        <v>930</v>
      </c>
      <c r="G327" s="138" t="s">
        <v>926</v>
      </c>
      <c r="H327" s="138" t="s">
        <v>602</v>
      </c>
      <c r="I327" s="138" t="s">
        <v>931</v>
      </c>
      <c r="J327" s="138" t="s">
        <v>703</v>
      </c>
      <c r="K327" s="9" t="s">
        <v>96</v>
      </c>
      <c r="L327" s="7" t="s">
        <v>100</v>
      </c>
      <c r="M327" s="7" t="s">
        <v>100</v>
      </c>
      <c r="N327" s="141">
        <v>3105.0249552587297</v>
      </c>
      <c r="O327" s="142">
        <v>3242.8563187686</v>
      </c>
      <c r="P327" s="141">
        <v>6347.8812740273297</v>
      </c>
      <c r="Q327" s="141">
        <v>7061.8316699999996</v>
      </c>
      <c r="R327" s="141">
        <v>4033.1963700000001</v>
      </c>
      <c r="S327" s="141">
        <v>11095.028039999999</v>
      </c>
      <c r="T327" s="144">
        <v>790.34005123140014</v>
      </c>
      <c r="U327" s="144">
        <v>4747.1467659726695</v>
      </c>
      <c r="V327" s="145">
        <v>0.24371725834942745</v>
      </c>
      <c r="W327" s="145">
        <v>0.74783168762085317</v>
      </c>
      <c r="X327" s="9" t="s">
        <v>100</v>
      </c>
      <c r="Y327" s="9" t="s">
        <v>100</v>
      </c>
      <c r="Z327" s="7" t="s">
        <v>927</v>
      </c>
      <c r="AA327" s="146">
        <v>79.72</v>
      </c>
      <c r="AB327" s="146">
        <v>80</v>
      </c>
      <c r="AC327" s="146">
        <v>159.72</v>
      </c>
      <c r="AD327" s="146">
        <v>49</v>
      </c>
      <c r="AE327" s="146">
        <v>35</v>
      </c>
      <c r="AF327" s="146">
        <v>84</v>
      </c>
      <c r="AG327" s="147">
        <v>-45</v>
      </c>
      <c r="AH327" s="147">
        <v>-75.72</v>
      </c>
      <c r="AI327" s="148">
        <v>-0.5625</v>
      </c>
      <c r="AJ327" s="148">
        <v>-0.47407963936889558</v>
      </c>
      <c r="AK327" s="9" t="s">
        <v>100</v>
      </c>
      <c r="AL327" s="139" t="s">
        <v>100</v>
      </c>
      <c r="AM327" s="139" t="s">
        <v>100</v>
      </c>
      <c r="AN327" s="79" t="s">
        <v>100</v>
      </c>
      <c r="AO327" s="79" t="s">
        <v>100</v>
      </c>
      <c r="AP327" s="79" t="s">
        <v>100</v>
      </c>
      <c r="AQ327" s="32" t="s">
        <v>100</v>
      </c>
      <c r="AR327" s="138" t="s">
        <v>100</v>
      </c>
    </row>
    <row r="328" spans="1:44" ht="96" customHeight="1">
      <c r="A328" s="9">
        <v>324</v>
      </c>
      <c r="B328" s="7" t="s">
        <v>88</v>
      </c>
      <c r="C328" s="7" t="s">
        <v>594</v>
      </c>
      <c r="D328" s="9" t="s">
        <v>903</v>
      </c>
      <c r="E328" s="138" t="s">
        <v>904</v>
      </c>
      <c r="F328" s="138" t="s">
        <v>932</v>
      </c>
      <c r="G328" s="138" t="s">
        <v>915</v>
      </c>
      <c r="H328" s="138" t="s">
        <v>317</v>
      </c>
      <c r="I328" s="138" t="s">
        <v>317</v>
      </c>
      <c r="J328" s="138" t="s">
        <v>703</v>
      </c>
      <c r="K328" s="9" t="s">
        <v>96</v>
      </c>
      <c r="L328" s="7" t="s">
        <v>97</v>
      </c>
      <c r="M328" s="7" t="s">
        <v>98</v>
      </c>
      <c r="N328" s="141">
        <v>8717.0195999889711</v>
      </c>
      <c r="O328" s="142">
        <v>9103.9661509897614</v>
      </c>
      <c r="P328" s="141">
        <v>17820.985750978733</v>
      </c>
      <c r="Q328" s="141">
        <v>3037.2378399999998</v>
      </c>
      <c r="R328" s="141">
        <v>1682.5363299999999</v>
      </c>
      <c r="S328" s="141">
        <v>4719.7741699999997</v>
      </c>
      <c r="T328" s="144">
        <v>-7421.4298209897615</v>
      </c>
      <c r="U328" s="144">
        <v>-13101.211580978732</v>
      </c>
      <c r="V328" s="145">
        <v>-0.81518644708305743</v>
      </c>
      <c r="W328" s="145">
        <v>-0.73515639168608904</v>
      </c>
      <c r="X328" s="9" t="s">
        <v>598</v>
      </c>
      <c r="Y328" s="9" t="s">
        <v>598</v>
      </c>
      <c r="Z328" s="138" t="s">
        <v>916</v>
      </c>
      <c r="AA328" s="146">
        <v>900</v>
      </c>
      <c r="AB328" s="146">
        <v>900</v>
      </c>
      <c r="AC328" s="146">
        <v>1800</v>
      </c>
      <c r="AD328" s="149">
        <v>247</v>
      </c>
      <c r="AE328" s="149">
        <v>194</v>
      </c>
      <c r="AF328" s="146">
        <v>441</v>
      </c>
      <c r="AG328" s="147">
        <v>-706</v>
      </c>
      <c r="AH328" s="147">
        <v>-1359</v>
      </c>
      <c r="AI328" s="148">
        <v>-0.7844444444444445</v>
      </c>
      <c r="AJ328" s="148">
        <v>-0.755</v>
      </c>
      <c r="AK328" s="9" t="s">
        <v>611</v>
      </c>
      <c r="AL328" s="139" t="s">
        <v>600</v>
      </c>
      <c r="AM328" s="139" t="s">
        <v>933</v>
      </c>
      <c r="AN328" s="79" t="s">
        <v>114</v>
      </c>
      <c r="AO328" s="79" t="s">
        <v>114</v>
      </c>
      <c r="AP328" s="79" t="s">
        <v>114</v>
      </c>
      <c r="AQ328" s="32" t="s">
        <v>430</v>
      </c>
      <c r="AR328" s="138" t="s">
        <v>934</v>
      </c>
    </row>
    <row r="329" spans="1:44" ht="51">
      <c r="A329" s="9">
        <v>325</v>
      </c>
      <c r="B329" s="7" t="s">
        <v>88</v>
      </c>
      <c r="C329" s="7" t="s">
        <v>594</v>
      </c>
      <c r="D329" s="9" t="s">
        <v>903</v>
      </c>
      <c r="E329" s="138" t="s">
        <v>904</v>
      </c>
      <c r="F329" s="138" t="s">
        <v>935</v>
      </c>
      <c r="G329" s="138" t="s">
        <v>915</v>
      </c>
      <c r="H329" s="138" t="s">
        <v>602</v>
      </c>
      <c r="I329" s="138" t="s">
        <v>936</v>
      </c>
      <c r="J329" s="138" t="s">
        <v>703</v>
      </c>
      <c r="K329" s="9" t="s">
        <v>96</v>
      </c>
      <c r="L329" s="7" t="s">
        <v>100</v>
      </c>
      <c r="M329" s="7" t="s">
        <v>100</v>
      </c>
      <c r="N329" s="141">
        <v>8717.0195999889711</v>
      </c>
      <c r="O329" s="142">
        <v>9103.9661509897614</v>
      </c>
      <c r="P329" s="141">
        <v>17820.985750978733</v>
      </c>
      <c r="Q329" s="141">
        <v>3037.2378399999998</v>
      </c>
      <c r="R329" s="141">
        <v>1682.5363299999999</v>
      </c>
      <c r="S329" s="141">
        <v>4719.7741699999997</v>
      </c>
      <c r="T329" s="144">
        <v>-7421.4298209897615</v>
      </c>
      <c r="U329" s="144">
        <v>-13101.211580978732</v>
      </c>
      <c r="V329" s="145">
        <v>-0.81518644708305743</v>
      </c>
      <c r="W329" s="145">
        <v>-0.73515639168608904</v>
      </c>
      <c r="X329" s="9" t="s">
        <v>100</v>
      </c>
      <c r="Y329" s="9" t="s">
        <v>100</v>
      </c>
      <c r="Z329" s="138" t="s">
        <v>916</v>
      </c>
      <c r="AA329" s="146">
        <v>900</v>
      </c>
      <c r="AB329" s="146">
        <v>900</v>
      </c>
      <c r="AC329" s="146">
        <v>1800</v>
      </c>
      <c r="AD329" s="146">
        <v>741</v>
      </c>
      <c r="AE329" s="146">
        <v>194</v>
      </c>
      <c r="AF329" s="146">
        <v>935</v>
      </c>
      <c r="AG329" s="147">
        <v>-706</v>
      </c>
      <c r="AH329" s="147">
        <v>-865</v>
      </c>
      <c r="AI329" s="148">
        <v>-0.7844444444444445</v>
      </c>
      <c r="AJ329" s="148">
        <v>-0.48055555555555557</v>
      </c>
      <c r="AK329" s="9" t="s">
        <v>100</v>
      </c>
      <c r="AL329" s="139"/>
      <c r="AM329" s="139"/>
      <c r="AN329" s="79" t="s">
        <v>100</v>
      </c>
      <c r="AO329" s="79" t="s">
        <v>100</v>
      </c>
      <c r="AP329" s="79" t="s">
        <v>100</v>
      </c>
      <c r="AQ329" s="32" t="s">
        <v>100</v>
      </c>
      <c r="AR329" s="138" t="s">
        <v>100</v>
      </c>
    </row>
    <row r="330" spans="1:44" ht="117.6" customHeight="1">
      <c r="A330" s="9">
        <v>326</v>
      </c>
      <c r="B330" s="7" t="s">
        <v>88</v>
      </c>
      <c r="C330" s="7" t="s">
        <v>594</v>
      </c>
      <c r="D330" s="9" t="s">
        <v>903</v>
      </c>
      <c r="E330" s="138" t="s">
        <v>904</v>
      </c>
      <c r="F330" s="138" t="s">
        <v>937</v>
      </c>
      <c r="G330" s="138" t="s">
        <v>938</v>
      </c>
      <c r="H330" s="138" t="s">
        <v>317</v>
      </c>
      <c r="I330" s="138" t="s">
        <v>317</v>
      </c>
      <c r="J330" s="138" t="s">
        <v>939</v>
      </c>
      <c r="K330" s="9" t="s">
        <v>96</v>
      </c>
      <c r="L330" s="7" t="s">
        <v>97</v>
      </c>
      <c r="M330" s="7" t="s">
        <v>98</v>
      </c>
      <c r="N330" s="141">
        <v>12602.416536324499</v>
      </c>
      <c r="O330" s="142">
        <v>13161.834988591399</v>
      </c>
      <c r="P330" s="141">
        <v>25764.251524915897</v>
      </c>
      <c r="Q330" s="141">
        <v>13992.605119999998</v>
      </c>
      <c r="R330" s="141">
        <v>4040.0563400000001</v>
      </c>
      <c r="S330" s="141">
        <v>18032.661459999999</v>
      </c>
      <c r="T330" s="144">
        <v>-9121.7786485914003</v>
      </c>
      <c r="U330" s="144">
        <v>-7731.5900649158975</v>
      </c>
      <c r="V330" s="145">
        <v>-0.69304763784822587</v>
      </c>
      <c r="W330" s="145">
        <v>-0.30008983794615146</v>
      </c>
      <c r="X330" s="9" t="s">
        <v>598</v>
      </c>
      <c r="Y330" s="9" t="s">
        <v>598</v>
      </c>
      <c r="Z330" s="182" t="s">
        <v>940</v>
      </c>
      <c r="AA330" s="146">
        <v>100</v>
      </c>
      <c r="AB330" s="146">
        <v>100</v>
      </c>
      <c r="AC330" s="146">
        <v>200</v>
      </c>
      <c r="AD330" s="172">
        <v>82</v>
      </c>
      <c r="AE330" s="146">
        <v>38</v>
      </c>
      <c r="AF330" s="146">
        <v>120</v>
      </c>
      <c r="AG330" s="147">
        <v>-62</v>
      </c>
      <c r="AH330" s="147">
        <v>-80</v>
      </c>
      <c r="AI330" s="148">
        <v>-0.62</v>
      </c>
      <c r="AJ330" s="148">
        <v>-0.4</v>
      </c>
      <c r="AK330" s="9" t="s">
        <v>611</v>
      </c>
      <c r="AL330" s="139" t="s">
        <v>600</v>
      </c>
      <c r="AM330" s="139" t="s">
        <v>941</v>
      </c>
      <c r="AN330" s="79" t="s">
        <v>114</v>
      </c>
      <c r="AO330" s="79" t="s">
        <v>114</v>
      </c>
      <c r="AP330" s="79" t="s">
        <v>114</v>
      </c>
      <c r="AQ330" s="32" t="s">
        <v>430</v>
      </c>
      <c r="AR330" s="138" t="s">
        <v>942</v>
      </c>
    </row>
    <row r="331" spans="1:44" ht="38.25">
      <c r="A331" s="9">
        <v>327</v>
      </c>
      <c r="B331" s="7" t="s">
        <v>88</v>
      </c>
      <c r="C331" s="7" t="s">
        <v>594</v>
      </c>
      <c r="D331" s="9" t="s">
        <v>903</v>
      </c>
      <c r="E331" s="138" t="s">
        <v>904</v>
      </c>
      <c r="F331" s="138" t="s">
        <v>943</v>
      </c>
      <c r="G331" s="138" t="s">
        <v>938</v>
      </c>
      <c r="H331" s="138" t="s">
        <v>602</v>
      </c>
      <c r="I331" s="138" t="s">
        <v>743</v>
      </c>
      <c r="J331" s="138" t="s">
        <v>939</v>
      </c>
      <c r="K331" s="9" t="s">
        <v>96</v>
      </c>
      <c r="L331" s="7" t="s">
        <v>100</v>
      </c>
      <c r="M331" s="7" t="s">
        <v>100</v>
      </c>
      <c r="N331" s="141">
        <v>12602.416536324499</v>
      </c>
      <c r="O331" s="142">
        <v>13161.834988591399</v>
      </c>
      <c r="P331" s="141">
        <v>25764.251524915897</v>
      </c>
      <c r="Q331" s="141">
        <v>13992.605119999998</v>
      </c>
      <c r="R331" s="141">
        <v>4040.0563400000001</v>
      </c>
      <c r="S331" s="141">
        <v>18032.661459999999</v>
      </c>
      <c r="T331" s="144">
        <v>-9121.7786485914003</v>
      </c>
      <c r="U331" s="144">
        <v>-7731.5900649158975</v>
      </c>
      <c r="V331" s="145">
        <v>-0.69304763784822587</v>
      </c>
      <c r="W331" s="145">
        <v>-0.30008983794615146</v>
      </c>
      <c r="X331" s="9" t="s">
        <v>100</v>
      </c>
      <c r="Y331" s="9" t="s">
        <v>100</v>
      </c>
      <c r="Z331" s="182" t="s">
        <v>940</v>
      </c>
      <c r="AA331" s="146">
        <v>100</v>
      </c>
      <c r="AB331" s="146">
        <v>100</v>
      </c>
      <c r="AC331" s="146">
        <v>200</v>
      </c>
      <c r="AD331" s="172">
        <v>82</v>
      </c>
      <c r="AE331" s="146">
        <v>38</v>
      </c>
      <c r="AF331" s="146">
        <v>120</v>
      </c>
      <c r="AG331" s="147">
        <v>-62</v>
      </c>
      <c r="AH331" s="147">
        <v>-80</v>
      </c>
      <c r="AI331" s="148">
        <v>-0.62</v>
      </c>
      <c r="AJ331" s="148">
        <v>-0.4</v>
      </c>
      <c r="AK331" s="9" t="s">
        <v>100</v>
      </c>
      <c r="AL331" s="139" t="s">
        <v>100</v>
      </c>
      <c r="AM331" s="139" t="s">
        <v>100</v>
      </c>
      <c r="AN331" s="79" t="s">
        <v>100</v>
      </c>
      <c r="AO331" s="79" t="s">
        <v>100</v>
      </c>
      <c r="AP331" s="79" t="s">
        <v>100</v>
      </c>
      <c r="AQ331" s="32" t="s">
        <v>100</v>
      </c>
      <c r="AR331" s="138" t="s">
        <v>100</v>
      </c>
    </row>
    <row r="332" spans="1:44" ht="81.75" customHeight="1">
      <c r="A332" s="9">
        <v>328</v>
      </c>
      <c r="B332" s="7" t="s">
        <v>88</v>
      </c>
      <c r="C332" s="7" t="s">
        <v>594</v>
      </c>
      <c r="D332" s="9" t="s">
        <v>903</v>
      </c>
      <c r="E332" s="138" t="s">
        <v>904</v>
      </c>
      <c r="F332" s="138" t="s">
        <v>944</v>
      </c>
      <c r="G332" s="138" t="s">
        <v>945</v>
      </c>
      <c r="H332" s="138" t="s">
        <v>317</v>
      </c>
      <c r="I332" s="138" t="s">
        <v>317</v>
      </c>
      <c r="J332" s="138" t="s">
        <v>703</v>
      </c>
      <c r="K332" s="9" t="s">
        <v>96</v>
      </c>
      <c r="L332" s="7" t="s">
        <v>97</v>
      </c>
      <c r="M332" s="7" t="s">
        <v>98</v>
      </c>
      <c r="N332" s="141">
        <v>18304.0777537508</v>
      </c>
      <c r="O332" s="142">
        <v>19116.592000000001</v>
      </c>
      <c r="P332" s="141">
        <v>37420.669753750801</v>
      </c>
      <c r="Q332" s="141">
        <v>71.58583999999999</v>
      </c>
      <c r="R332" s="141">
        <v>4.4604799999999996</v>
      </c>
      <c r="S332" s="141">
        <v>76.046319999999994</v>
      </c>
      <c r="T332" s="144">
        <v>-19112.131519999999</v>
      </c>
      <c r="U332" s="144">
        <v>-37344.623433750799</v>
      </c>
      <c r="V332" s="145">
        <v>-0.99976666970765493</v>
      </c>
      <c r="W332" s="145">
        <v>-0.99796779906665412</v>
      </c>
      <c r="X332" s="9" t="s">
        <v>598</v>
      </c>
      <c r="Y332" s="9" t="s">
        <v>611</v>
      </c>
      <c r="Z332" s="138" t="s">
        <v>599</v>
      </c>
      <c r="AA332" s="146" t="s">
        <v>100</v>
      </c>
      <c r="AB332" s="146" t="s">
        <v>100</v>
      </c>
      <c r="AC332" s="146" t="s">
        <v>100</v>
      </c>
      <c r="AD332" s="146" t="s">
        <v>100</v>
      </c>
      <c r="AE332" s="146" t="s">
        <v>100</v>
      </c>
      <c r="AF332" s="146" t="s">
        <v>100</v>
      </c>
      <c r="AG332" s="147" t="s">
        <v>100</v>
      </c>
      <c r="AH332" s="147" t="s">
        <v>100</v>
      </c>
      <c r="AI332" s="148" t="s">
        <v>100</v>
      </c>
      <c r="AJ332" s="148" t="s">
        <v>100</v>
      </c>
      <c r="AK332" s="9" t="s">
        <v>100</v>
      </c>
      <c r="AL332" s="139" t="s">
        <v>946</v>
      </c>
      <c r="AM332" s="139" t="s">
        <v>100</v>
      </c>
      <c r="AN332" s="79" t="s">
        <v>114</v>
      </c>
      <c r="AO332" s="79" t="s">
        <v>114</v>
      </c>
      <c r="AP332" s="79" t="s">
        <v>114</v>
      </c>
      <c r="AQ332" s="79" t="s">
        <v>430</v>
      </c>
      <c r="AR332" s="138" t="s">
        <v>947</v>
      </c>
    </row>
    <row r="333" spans="1:44" ht="38.25">
      <c r="A333" s="9">
        <v>329</v>
      </c>
      <c r="B333" s="7" t="s">
        <v>88</v>
      </c>
      <c r="C333" s="7" t="s">
        <v>594</v>
      </c>
      <c r="D333" s="9" t="s">
        <v>903</v>
      </c>
      <c r="E333" s="138" t="s">
        <v>904</v>
      </c>
      <c r="F333" s="138" t="s">
        <v>948</v>
      </c>
      <c r="G333" s="138" t="s">
        <v>945</v>
      </c>
      <c r="H333" s="138" t="s">
        <v>602</v>
      </c>
      <c r="I333" s="138" t="s">
        <v>949</v>
      </c>
      <c r="J333" s="138" t="s">
        <v>703</v>
      </c>
      <c r="K333" s="9" t="s">
        <v>122</v>
      </c>
      <c r="L333" s="7" t="s">
        <v>100</v>
      </c>
      <c r="M333" s="7" t="s">
        <v>100</v>
      </c>
      <c r="N333" s="141">
        <v>17901.0777537508</v>
      </c>
      <c r="O333" s="142">
        <v>19116.592000000001</v>
      </c>
      <c r="P333" s="141">
        <v>37017.669753750801</v>
      </c>
      <c r="Q333" s="141">
        <v>71.58583999999999</v>
      </c>
      <c r="R333" s="141">
        <v>4.4604799999999996</v>
      </c>
      <c r="S333" s="141">
        <v>76.046319999999994</v>
      </c>
      <c r="T333" s="144">
        <v>-19112.131519999999</v>
      </c>
      <c r="U333" s="144">
        <v>-36941.623433750799</v>
      </c>
      <c r="V333" s="145">
        <v>-0.99976666970765493</v>
      </c>
      <c r="W333" s="145">
        <v>-0.99794567511931798</v>
      </c>
      <c r="X333" s="9" t="s">
        <v>100</v>
      </c>
      <c r="Y333" s="9" t="s">
        <v>100</v>
      </c>
      <c r="Z333" s="138" t="s">
        <v>100</v>
      </c>
      <c r="AA333" s="146" t="s">
        <v>100</v>
      </c>
      <c r="AB333" s="146" t="s">
        <v>100</v>
      </c>
      <c r="AC333" s="146" t="s">
        <v>100</v>
      </c>
      <c r="AD333" s="146" t="s">
        <v>100</v>
      </c>
      <c r="AE333" s="146" t="s">
        <v>100</v>
      </c>
      <c r="AF333" s="146" t="s">
        <v>100</v>
      </c>
      <c r="AG333" s="147" t="s">
        <v>100</v>
      </c>
      <c r="AH333" s="147" t="s">
        <v>100</v>
      </c>
      <c r="AI333" s="148" t="s">
        <v>100</v>
      </c>
      <c r="AJ333" s="148" t="s">
        <v>100</v>
      </c>
      <c r="AK333" s="9" t="s">
        <v>100</v>
      </c>
      <c r="AL333" s="139" t="s">
        <v>100</v>
      </c>
      <c r="AM333" s="139" t="s">
        <v>100</v>
      </c>
      <c r="AN333" s="79" t="s">
        <v>100</v>
      </c>
      <c r="AO333" s="79" t="s">
        <v>100</v>
      </c>
      <c r="AP333" s="79" t="s">
        <v>100</v>
      </c>
      <c r="AQ333" s="32" t="s">
        <v>100</v>
      </c>
      <c r="AR333" s="138" t="s">
        <v>100</v>
      </c>
    </row>
    <row r="334" spans="1:44" ht="25.5">
      <c r="A334" s="9">
        <v>330</v>
      </c>
      <c r="B334" s="7" t="s">
        <v>88</v>
      </c>
      <c r="C334" s="7" t="s">
        <v>594</v>
      </c>
      <c r="D334" s="9" t="s">
        <v>903</v>
      </c>
      <c r="E334" s="138" t="s">
        <v>904</v>
      </c>
      <c r="F334" s="138" t="s">
        <v>948</v>
      </c>
      <c r="G334" s="138" t="s">
        <v>945</v>
      </c>
      <c r="H334" s="138" t="s">
        <v>604</v>
      </c>
      <c r="I334" s="138" t="s">
        <v>604</v>
      </c>
      <c r="J334" s="138" t="s">
        <v>703</v>
      </c>
      <c r="K334" s="9" t="s">
        <v>122</v>
      </c>
      <c r="L334" s="7" t="s">
        <v>100</v>
      </c>
      <c r="M334" s="7" t="s">
        <v>100</v>
      </c>
      <c r="N334" s="141">
        <v>403</v>
      </c>
      <c r="O334" s="142">
        <v>0</v>
      </c>
      <c r="P334" s="141">
        <v>403</v>
      </c>
      <c r="Q334" s="141">
        <v>0</v>
      </c>
      <c r="R334" s="141"/>
      <c r="S334" s="141">
        <v>0</v>
      </c>
      <c r="T334" s="144">
        <v>0</v>
      </c>
      <c r="U334" s="144">
        <v>-403</v>
      </c>
      <c r="V334" s="145">
        <v>0</v>
      </c>
      <c r="W334" s="145">
        <v>-1</v>
      </c>
      <c r="X334" s="9" t="s">
        <v>100</v>
      </c>
      <c r="Y334" s="9" t="s">
        <v>100</v>
      </c>
      <c r="Z334" s="138" t="s">
        <v>100</v>
      </c>
      <c r="AA334" s="146" t="s">
        <v>100</v>
      </c>
      <c r="AB334" s="146" t="s">
        <v>100</v>
      </c>
      <c r="AC334" s="146" t="s">
        <v>100</v>
      </c>
      <c r="AD334" s="146" t="s">
        <v>100</v>
      </c>
      <c r="AE334" s="146" t="s">
        <v>100</v>
      </c>
      <c r="AF334" s="146" t="s">
        <v>100</v>
      </c>
      <c r="AG334" s="147" t="s">
        <v>100</v>
      </c>
      <c r="AH334" s="147" t="s">
        <v>100</v>
      </c>
      <c r="AI334" s="148" t="s">
        <v>100</v>
      </c>
      <c r="AJ334" s="148" t="s">
        <v>100</v>
      </c>
      <c r="AK334" s="9" t="s">
        <v>100</v>
      </c>
      <c r="AL334" s="139" t="s">
        <v>100</v>
      </c>
      <c r="AM334" s="139" t="s">
        <v>100</v>
      </c>
      <c r="AN334" s="79" t="s">
        <v>100</v>
      </c>
      <c r="AO334" s="79" t="s">
        <v>100</v>
      </c>
      <c r="AP334" s="79" t="s">
        <v>100</v>
      </c>
      <c r="AQ334" s="32" t="s">
        <v>100</v>
      </c>
      <c r="AR334" s="138" t="s">
        <v>100</v>
      </c>
    </row>
    <row r="335" spans="1:44" ht="114.6" customHeight="1">
      <c r="A335" s="9">
        <v>331</v>
      </c>
      <c r="B335" s="7" t="s">
        <v>88</v>
      </c>
      <c r="C335" s="7" t="s">
        <v>594</v>
      </c>
      <c r="D335" s="9" t="s">
        <v>903</v>
      </c>
      <c r="E335" s="138" t="s">
        <v>904</v>
      </c>
      <c r="F335" s="138" t="s">
        <v>950</v>
      </c>
      <c r="G335" s="138" t="s">
        <v>951</v>
      </c>
      <c r="H335" s="138" t="s">
        <v>317</v>
      </c>
      <c r="I335" s="138" t="s">
        <v>317</v>
      </c>
      <c r="J335" s="138" t="s">
        <v>952</v>
      </c>
      <c r="K335" s="9" t="s">
        <v>96</v>
      </c>
      <c r="L335" s="7" t="s">
        <v>97</v>
      </c>
      <c r="M335" s="7" t="s">
        <v>98</v>
      </c>
      <c r="N335" s="141">
        <v>0</v>
      </c>
      <c r="O335" s="142">
        <v>0</v>
      </c>
      <c r="P335" s="141">
        <v>0</v>
      </c>
      <c r="Q335" s="141">
        <v>12795.02859</v>
      </c>
      <c r="R335" s="141">
        <v>11576.516960000001</v>
      </c>
      <c r="S335" s="141">
        <v>24371.545550000003</v>
      </c>
      <c r="T335" s="144">
        <v>11576.516960000001</v>
      </c>
      <c r="U335" s="144">
        <v>24371.545550000003</v>
      </c>
      <c r="V335" s="145">
        <v>1</v>
      </c>
      <c r="W335" s="145">
        <v>1</v>
      </c>
      <c r="X335" s="9" t="s">
        <v>598</v>
      </c>
      <c r="Y335" s="9" t="s">
        <v>611</v>
      </c>
      <c r="Z335" s="138" t="s">
        <v>599</v>
      </c>
      <c r="AA335" s="146" t="s">
        <v>100</v>
      </c>
      <c r="AB335" s="146" t="s">
        <v>100</v>
      </c>
      <c r="AC335" s="146" t="s">
        <v>100</v>
      </c>
      <c r="AD335" s="146" t="s">
        <v>100</v>
      </c>
      <c r="AE335" s="146" t="s">
        <v>100</v>
      </c>
      <c r="AF335" s="146" t="s">
        <v>100</v>
      </c>
      <c r="AG335" s="147" t="s">
        <v>100</v>
      </c>
      <c r="AH335" s="147" t="s">
        <v>100</v>
      </c>
      <c r="AI335" s="148" t="s">
        <v>100</v>
      </c>
      <c r="AJ335" s="148" t="s">
        <v>100</v>
      </c>
      <c r="AK335" s="9" t="s">
        <v>100</v>
      </c>
      <c r="AL335" s="139" t="s">
        <v>953</v>
      </c>
      <c r="AM335" s="139" t="s">
        <v>100</v>
      </c>
      <c r="AN335" s="79" t="s">
        <v>125</v>
      </c>
      <c r="AO335" s="79" t="s">
        <v>125</v>
      </c>
      <c r="AP335" s="79" t="s">
        <v>125</v>
      </c>
      <c r="AQ335" s="32" t="s">
        <v>678</v>
      </c>
      <c r="AR335" s="138" t="s">
        <v>954</v>
      </c>
    </row>
    <row r="336" spans="1:44" ht="39" customHeight="1">
      <c r="A336" s="9">
        <v>332</v>
      </c>
      <c r="B336" s="7" t="s">
        <v>88</v>
      </c>
      <c r="C336" s="7" t="s">
        <v>594</v>
      </c>
      <c r="D336" s="9" t="s">
        <v>903</v>
      </c>
      <c r="E336" s="138" t="s">
        <v>904</v>
      </c>
      <c r="F336" s="138" t="s">
        <v>955</v>
      </c>
      <c r="G336" s="138" t="s">
        <v>951</v>
      </c>
      <c r="H336" s="138" t="s">
        <v>602</v>
      </c>
      <c r="I336" s="138" t="s">
        <v>603</v>
      </c>
      <c r="J336" s="138" t="s">
        <v>952</v>
      </c>
      <c r="K336" s="9" t="s">
        <v>122</v>
      </c>
      <c r="L336" s="7" t="s">
        <v>100</v>
      </c>
      <c r="M336" s="7" t="s">
        <v>100</v>
      </c>
      <c r="N336" s="141">
        <v>0</v>
      </c>
      <c r="O336" s="142">
        <v>0</v>
      </c>
      <c r="P336" s="141">
        <v>0</v>
      </c>
      <c r="Q336" s="141">
        <v>12744.423479999999</v>
      </c>
      <c r="R336" s="141">
        <v>11576.516959999999</v>
      </c>
      <c r="S336" s="141">
        <v>24320.940439999998</v>
      </c>
      <c r="T336" s="144">
        <v>11576.516959999999</v>
      </c>
      <c r="U336" s="144">
        <v>24320.940439999998</v>
      </c>
      <c r="V336" s="145">
        <v>1</v>
      </c>
      <c r="W336" s="145">
        <v>1</v>
      </c>
      <c r="X336" s="9" t="s">
        <v>100</v>
      </c>
      <c r="Y336" s="9" t="s">
        <v>100</v>
      </c>
      <c r="Z336" s="138" t="s">
        <v>100</v>
      </c>
      <c r="AA336" s="146" t="s">
        <v>100</v>
      </c>
      <c r="AB336" s="146" t="s">
        <v>100</v>
      </c>
      <c r="AC336" s="146" t="s">
        <v>100</v>
      </c>
      <c r="AD336" s="146" t="s">
        <v>100</v>
      </c>
      <c r="AE336" s="146" t="s">
        <v>100</v>
      </c>
      <c r="AF336" s="146" t="s">
        <v>100</v>
      </c>
      <c r="AG336" s="146" t="s">
        <v>100</v>
      </c>
      <c r="AH336" s="146" t="s">
        <v>100</v>
      </c>
      <c r="AI336" s="148" t="s">
        <v>100</v>
      </c>
      <c r="AJ336" s="148" t="s">
        <v>100</v>
      </c>
      <c r="AK336" s="9" t="s">
        <v>100</v>
      </c>
      <c r="AL336" s="139" t="s">
        <v>100</v>
      </c>
      <c r="AM336" s="139" t="s">
        <v>100</v>
      </c>
      <c r="AN336" s="79" t="s">
        <v>100</v>
      </c>
      <c r="AO336" s="79" t="s">
        <v>100</v>
      </c>
      <c r="AP336" s="79" t="s">
        <v>100</v>
      </c>
      <c r="AQ336" s="32" t="s">
        <v>100</v>
      </c>
      <c r="AR336" s="138" t="s">
        <v>100</v>
      </c>
    </row>
    <row r="337" spans="1:44" ht="38.25">
      <c r="A337" s="9">
        <v>333</v>
      </c>
      <c r="B337" s="7" t="s">
        <v>88</v>
      </c>
      <c r="C337" s="7" t="s">
        <v>594</v>
      </c>
      <c r="D337" s="9" t="s">
        <v>903</v>
      </c>
      <c r="E337" s="138" t="s">
        <v>904</v>
      </c>
      <c r="F337" s="138" t="s">
        <v>955</v>
      </c>
      <c r="G337" s="138" t="s">
        <v>951</v>
      </c>
      <c r="H337" s="138" t="s">
        <v>602</v>
      </c>
      <c r="I337" s="138" t="s">
        <v>956</v>
      </c>
      <c r="J337" s="138" t="s">
        <v>952</v>
      </c>
      <c r="K337" s="9" t="s">
        <v>122</v>
      </c>
      <c r="L337" s="7" t="s">
        <v>100</v>
      </c>
      <c r="M337" s="7" t="s">
        <v>100</v>
      </c>
      <c r="N337" s="141">
        <v>0</v>
      </c>
      <c r="O337" s="142">
        <v>0</v>
      </c>
      <c r="P337" s="141">
        <v>0</v>
      </c>
      <c r="Q337" s="141">
        <v>50.605110000000003</v>
      </c>
      <c r="R337" s="141">
        <v>0</v>
      </c>
      <c r="S337" s="141">
        <v>50.605110000000003</v>
      </c>
      <c r="T337" s="144">
        <v>0</v>
      </c>
      <c r="U337" s="144">
        <v>50.605110000000003</v>
      </c>
      <c r="V337" s="145">
        <v>0</v>
      </c>
      <c r="W337" s="145">
        <v>1</v>
      </c>
      <c r="X337" s="9" t="s">
        <v>100</v>
      </c>
      <c r="Y337" s="9" t="s">
        <v>100</v>
      </c>
      <c r="Z337" s="138" t="s">
        <v>100</v>
      </c>
      <c r="AA337" s="146" t="s">
        <v>100</v>
      </c>
      <c r="AB337" s="146" t="s">
        <v>100</v>
      </c>
      <c r="AC337" s="146" t="s">
        <v>100</v>
      </c>
      <c r="AD337" s="146" t="s">
        <v>100</v>
      </c>
      <c r="AE337" s="146" t="s">
        <v>100</v>
      </c>
      <c r="AF337" s="146" t="s">
        <v>100</v>
      </c>
      <c r="AG337" s="147" t="s">
        <v>100</v>
      </c>
      <c r="AH337" s="147" t="s">
        <v>100</v>
      </c>
      <c r="AI337" s="148" t="s">
        <v>100</v>
      </c>
      <c r="AJ337" s="148" t="s">
        <v>100</v>
      </c>
      <c r="AK337" s="9" t="s">
        <v>100</v>
      </c>
      <c r="AL337" s="139" t="s">
        <v>100</v>
      </c>
      <c r="AM337" s="139" t="s">
        <v>100</v>
      </c>
      <c r="AN337" s="79" t="s">
        <v>100</v>
      </c>
      <c r="AO337" s="79" t="s">
        <v>100</v>
      </c>
      <c r="AP337" s="79" t="s">
        <v>100</v>
      </c>
      <c r="AQ337" s="32" t="s">
        <v>100</v>
      </c>
      <c r="AR337" s="138" t="s">
        <v>100</v>
      </c>
    </row>
    <row r="338" spans="1:44" ht="135" customHeight="1">
      <c r="A338" s="9">
        <v>334</v>
      </c>
      <c r="B338" s="7" t="s">
        <v>88</v>
      </c>
      <c r="C338" s="7" t="s">
        <v>594</v>
      </c>
      <c r="D338" s="9" t="s">
        <v>909</v>
      </c>
      <c r="E338" s="138" t="s">
        <v>904</v>
      </c>
      <c r="F338" s="138" t="s">
        <v>957</v>
      </c>
      <c r="G338" s="138" t="s">
        <v>958</v>
      </c>
      <c r="H338" s="138" t="s">
        <v>317</v>
      </c>
      <c r="I338" s="138" t="s">
        <v>317</v>
      </c>
      <c r="J338" s="138" t="s">
        <v>801</v>
      </c>
      <c r="K338" s="9" t="s">
        <v>96</v>
      </c>
      <c r="L338" s="7">
        <v>7</v>
      </c>
      <c r="M338" s="9">
        <v>6</v>
      </c>
      <c r="N338" s="155">
        <v>0</v>
      </c>
      <c r="O338" s="166">
        <v>0</v>
      </c>
      <c r="P338" s="141">
        <v>0</v>
      </c>
      <c r="Q338" s="141">
        <v>0</v>
      </c>
      <c r="R338" s="141">
        <v>16932.283159999999</v>
      </c>
      <c r="S338" s="141">
        <v>16932.283159999999</v>
      </c>
      <c r="T338" s="144">
        <v>16932.283159999999</v>
      </c>
      <c r="U338" s="144">
        <v>16932.283159999999</v>
      </c>
      <c r="V338" s="145">
        <v>1</v>
      </c>
      <c r="W338" s="145">
        <v>1</v>
      </c>
      <c r="X338" s="9" t="s">
        <v>598</v>
      </c>
      <c r="Y338" s="9" t="s">
        <v>611</v>
      </c>
      <c r="Z338" s="138" t="s">
        <v>959</v>
      </c>
      <c r="AA338" s="146">
        <v>0</v>
      </c>
      <c r="AB338" s="146">
        <v>0</v>
      </c>
      <c r="AC338" s="146">
        <v>0</v>
      </c>
      <c r="AD338" s="146">
        <v>0</v>
      </c>
      <c r="AE338" s="146">
        <v>3106</v>
      </c>
      <c r="AF338" s="146">
        <v>3106</v>
      </c>
      <c r="AG338" s="147">
        <v>3106</v>
      </c>
      <c r="AH338" s="147">
        <v>3106</v>
      </c>
      <c r="AI338" s="148">
        <v>1</v>
      </c>
      <c r="AJ338" s="148">
        <v>1</v>
      </c>
      <c r="AK338" s="9" t="s">
        <v>611</v>
      </c>
      <c r="AL338" s="139" t="s">
        <v>960</v>
      </c>
      <c r="AM338" s="139" t="s">
        <v>961</v>
      </c>
      <c r="AN338" s="79" t="s">
        <v>125</v>
      </c>
      <c r="AO338" s="79" t="s">
        <v>101</v>
      </c>
      <c r="AP338" s="79" t="s">
        <v>125</v>
      </c>
      <c r="AQ338" s="32" t="s">
        <v>108</v>
      </c>
      <c r="AR338" s="35" t="s">
        <v>962</v>
      </c>
    </row>
    <row r="339" spans="1:44" ht="25.5">
      <c r="A339" s="9">
        <v>335</v>
      </c>
      <c r="B339" s="7" t="s">
        <v>88</v>
      </c>
      <c r="C339" s="7" t="s">
        <v>594</v>
      </c>
      <c r="D339" s="9" t="s">
        <v>909</v>
      </c>
      <c r="E339" s="138" t="s">
        <v>904</v>
      </c>
      <c r="F339" s="138" t="s">
        <v>957</v>
      </c>
      <c r="G339" s="138" t="s">
        <v>958</v>
      </c>
      <c r="H339" s="138" t="s">
        <v>620</v>
      </c>
      <c r="I339" s="138" t="s">
        <v>804</v>
      </c>
      <c r="J339" s="138" t="s">
        <v>801</v>
      </c>
      <c r="K339" s="9" t="s">
        <v>96</v>
      </c>
      <c r="L339" s="7" t="s">
        <v>100</v>
      </c>
      <c r="M339" s="9" t="s">
        <v>100</v>
      </c>
      <c r="N339" s="155">
        <v>0</v>
      </c>
      <c r="O339" s="166">
        <v>0</v>
      </c>
      <c r="P339" s="141">
        <v>0</v>
      </c>
      <c r="Q339" s="141">
        <v>0</v>
      </c>
      <c r="R339" s="141">
        <v>16932.283159999999</v>
      </c>
      <c r="S339" s="141">
        <v>16932.283159999999</v>
      </c>
      <c r="T339" s="144">
        <v>16932.283159999999</v>
      </c>
      <c r="U339" s="144">
        <v>16932.283159999999</v>
      </c>
      <c r="V339" s="145">
        <v>1</v>
      </c>
      <c r="W339" s="145">
        <v>1</v>
      </c>
      <c r="X339" s="9" t="s">
        <v>100</v>
      </c>
      <c r="Y339" s="9" t="s">
        <v>100</v>
      </c>
      <c r="Z339" s="138" t="s">
        <v>959</v>
      </c>
      <c r="AA339" s="146">
        <v>0</v>
      </c>
      <c r="AB339" s="146">
        <v>0</v>
      </c>
      <c r="AC339" s="146">
        <v>0</v>
      </c>
      <c r="AD339" s="146">
        <v>0</v>
      </c>
      <c r="AE339" s="146">
        <v>3106</v>
      </c>
      <c r="AF339" s="146">
        <v>3106</v>
      </c>
      <c r="AG339" s="147">
        <v>3106</v>
      </c>
      <c r="AH339" s="147">
        <v>3106</v>
      </c>
      <c r="AI339" s="148">
        <v>1</v>
      </c>
      <c r="AJ339" s="148">
        <v>1</v>
      </c>
      <c r="AK339" s="9" t="s">
        <v>100</v>
      </c>
      <c r="AL339" s="139" t="s">
        <v>100</v>
      </c>
      <c r="AM339" s="139" t="s">
        <v>100</v>
      </c>
      <c r="AN339" s="79" t="s">
        <v>100</v>
      </c>
      <c r="AO339" s="79" t="s">
        <v>100</v>
      </c>
      <c r="AP339" s="79" t="s">
        <v>100</v>
      </c>
      <c r="AQ339" s="32" t="s">
        <v>100</v>
      </c>
      <c r="AR339" s="35" t="s">
        <v>100</v>
      </c>
    </row>
    <row r="340" spans="1:44" ht="25.5">
      <c r="A340" s="9">
        <v>336</v>
      </c>
      <c r="B340" s="7" t="s">
        <v>88</v>
      </c>
      <c r="C340" s="7" t="s">
        <v>594</v>
      </c>
      <c r="D340" s="9" t="s">
        <v>909</v>
      </c>
      <c r="E340" s="138" t="s">
        <v>904</v>
      </c>
      <c r="F340" s="138" t="s">
        <v>957</v>
      </c>
      <c r="G340" s="138" t="s">
        <v>958</v>
      </c>
      <c r="H340" s="138" t="s">
        <v>602</v>
      </c>
      <c r="I340" s="138" t="s">
        <v>805</v>
      </c>
      <c r="J340" s="138" t="s">
        <v>801</v>
      </c>
      <c r="K340" s="9" t="s">
        <v>96</v>
      </c>
      <c r="L340" s="7" t="s">
        <v>100</v>
      </c>
      <c r="M340" s="9" t="s">
        <v>100</v>
      </c>
      <c r="N340" s="155">
        <v>0</v>
      </c>
      <c r="O340" s="166">
        <v>0</v>
      </c>
      <c r="P340" s="141">
        <v>0</v>
      </c>
      <c r="Q340" s="141">
        <v>0</v>
      </c>
      <c r="R340" s="141">
        <v>16932.283159999999</v>
      </c>
      <c r="S340" s="141">
        <v>16932.283159999999</v>
      </c>
      <c r="T340" s="144">
        <v>16932.283159999999</v>
      </c>
      <c r="U340" s="144">
        <v>16932.283159999999</v>
      </c>
      <c r="V340" s="145">
        <v>1</v>
      </c>
      <c r="W340" s="145">
        <v>1</v>
      </c>
      <c r="X340" s="9" t="s">
        <v>100</v>
      </c>
      <c r="Y340" s="9" t="s">
        <v>100</v>
      </c>
      <c r="Z340" s="138" t="s">
        <v>959</v>
      </c>
      <c r="AA340" s="146">
        <v>0</v>
      </c>
      <c r="AB340" s="146">
        <v>0</v>
      </c>
      <c r="AC340" s="146">
        <v>0</v>
      </c>
      <c r="AD340" s="146">
        <v>0</v>
      </c>
      <c r="AE340" s="146">
        <v>3106</v>
      </c>
      <c r="AF340" s="146">
        <v>3106</v>
      </c>
      <c r="AG340" s="147">
        <v>3106</v>
      </c>
      <c r="AH340" s="147">
        <v>3106</v>
      </c>
      <c r="AI340" s="148">
        <v>1</v>
      </c>
      <c r="AJ340" s="148">
        <v>1</v>
      </c>
      <c r="AK340" s="9" t="s">
        <v>100</v>
      </c>
      <c r="AL340" s="139" t="s">
        <v>100</v>
      </c>
      <c r="AM340" s="139" t="s">
        <v>100</v>
      </c>
      <c r="AN340" s="79" t="s">
        <v>100</v>
      </c>
      <c r="AO340" s="79" t="s">
        <v>100</v>
      </c>
      <c r="AP340" s="79" t="s">
        <v>100</v>
      </c>
      <c r="AQ340" s="32" t="s">
        <v>100</v>
      </c>
      <c r="AR340" s="35" t="s">
        <v>100</v>
      </c>
    </row>
    <row r="341" spans="1:44" ht="76.5">
      <c r="A341" s="9">
        <v>337</v>
      </c>
      <c r="B341" s="7" t="s">
        <v>88</v>
      </c>
      <c r="C341" s="7" t="s">
        <v>594</v>
      </c>
      <c r="D341" s="9" t="s">
        <v>963</v>
      </c>
      <c r="E341" s="138" t="s">
        <v>964</v>
      </c>
      <c r="F341" s="138" t="s">
        <v>965</v>
      </c>
      <c r="G341" s="138" t="s">
        <v>966</v>
      </c>
      <c r="H341" s="138" t="s">
        <v>609</v>
      </c>
      <c r="I341" s="138" t="s">
        <v>609</v>
      </c>
      <c r="J341" s="140" t="s">
        <v>610</v>
      </c>
      <c r="K341" s="9" t="s">
        <v>96</v>
      </c>
      <c r="L341" s="7" t="s">
        <v>97</v>
      </c>
      <c r="M341" s="7" t="s">
        <v>98</v>
      </c>
      <c r="N341" s="141">
        <v>16420.36017</v>
      </c>
      <c r="O341" s="142">
        <v>17149.256289999998</v>
      </c>
      <c r="P341" s="141">
        <v>33569.616459999997</v>
      </c>
      <c r="Q341" s="141">
        <v>18203.882710000002</v>
      </c>
      <c r="R341" s="141">
        <v>20546.481449999999</v>
      </c>
      <c r="S341" s="141">
        <v>38750.364159999997</v>
      </c>
      <c r="T341" s="144">
        <v>3397.2251600000018</v>
      </c>
      <c r="U341" s="144">
        <v>5180.7476999999999</v>
      </c>
      <c r="V341" s="145">
        <v>0.19809752111413587</v>
      </c>
      <c r="W341" s="145">
        <v>0.15432847456488338</v>
      </c>
      <c r="X341" s="9" t="s">
        <v>598</v>
      </c>
      <c r="Y341" s="9" t="s">
        <v>598</v>
      </c>
      <c r="Z341" s="138" t="s">
        <v>599</v>
      </c>
      <c r="AA341" s="146" t="s">
        <v>100</v>
      </c>
      <c r="AB341" s="146" t="s">
        <v>100</v>
      </c>
      <c r="AC341" s="146" t="s">
        <v>100</v>
      </c>
      <c r="AD341" s="146" t="s">
        <v>100</v>
      </c>
      <c r="AE341" s="146" t="s">
        <v>100</v>
      </c>
      <c r="AF341" s="146" t="s">
        <v>100</v>
      </c>
      <c r="AG341" s="147" t="s">
        <v>100</v>
      </c>
      <c r="AH341" s="147" t="s">
        <v>100</v>
      </c>
      <c r="AI341" s="148" t="s">
        <v>100</v>
      </c>
      <c r="AJ341" s="148" t="s">
        <v>100</v>
      </c>
      <c r="AK341" s="9" t="s">
        <v>100</v>
      </c>
      <c r="AL341" s="139" t="s">
        <v>600</v>
      </c>
      <c r="AM341" s="139" t="s">
        <v>100</v>
      </c>
      <c r="AN341" s="79" t="s">
        <v>101</v>
      </c>
      <c r="AO341" s="79" t="s">
        <v>101</v>
      </c>
      <c r="AP341" s="79" t="s">
        <v>101</v>
      </c>
      <c r="AQ341" s="32" t="s">
        <v>108</v>
      </c>
      <c r="AR341" s="138" t="s">
        <v>967</v>
      </c>
    </row>
    <row r="342" spans="1:44" ht="127.5">
      <c r="A342" s="9">
        <v>338</v>
      </c>
      <c r="B342" s="7" t="s">
        <v>88</v>
      </c>
      <c r="C342" s="7" t="s">
        <v>594</v>
      </c>
      <c r="D342" s="9" t="s">
        <v>963</v>
      </c>
      <c r="E342" s="138" t="s">
        <v>964</v>
      </c>
      <c r="F342" s="138" t="s">
        <v>968</v>
      </c>
      <c r="G342" s="138" t="s">
        <v>969</v>
      </c>
      <c r="H342" s="138" t="s">
        <v>609</v>
      </c>
      <c r="I342" s="138" t="s">
        <v>609</v>
      </c>
      <c r="J342" s="140" t="s">
        <v>610</v>
      </c>
      <c r="K342" s="9" t="s">
        <v>96</v>
      </c>
      <c r="L342" s="7" t="s">
        <v>97</v>
      </c>
      <c r="M342" s="7" t="s">
        <v>98</v>
      </c>
      <c r="N342" s="141">
        <v>1019.17207</v>
      </c>
      <c r="O342" s="142">
        <v>1064.4128899999998</v>
      </c>
      <c r="P342" s="141">
        <v>2083.5849599999997</v>
      </c>
      <c r="Q342" s="141">
        <v>2547.3233500000001</v>
      </c>
      <c r="R342" s="141">
        <v>2930.43948</v>
      </c>
      <c r="S342" s="141">
        <v>5477.7628299999997</v>
      </c>
      <c r="T342" s="144">
        <v>1866.0265900000002</v>
      </c>
      <c r="U342" s="144">
        <v>3394.17787</v>
      </c>
      <c r="V342" s="145">
        <v>1.7531040891472109</v>
      </c>
      <c r="W342" s="145">
        <v>1.6290086246351099</v>
      </c>
      <c r="X342" s="9" t="s">
        <v>598</v>
      </c>
      <c r="Y342" s="9" t="s">
        <v>598</v>
      </c>
      <c r="Z342" s="138" t="s">
        <v>599</v>
      </c>
      <c r="AA342" s="146" t="s">
        <v>100</v>
      </c>
      <c r="AB342" s="146" t="s">
        <v>100</v>
      </c>
      <c r="AC342" s="146" t="s">
        <v>100</v>
      </c>
      <c r="AD342" s="146" t="s">
        <v>100</v>
      </c>
      <c r="AE342" s="146" t="s">
        <v>100</v>
      </c>
      <c r="AF342" s="146" t="s">
        <v>100</v>
      </c>
      <c r="AG342" s="147" t="s">
        <v>100</v>
      </c>
      <c r="AH342" s="147" t="s">
        <v>100</v>
      </c>
      <c r="AI342" s="148" t="s">
        <v>100</v>
      </c>
      <c r="AJ342" s="148" t="s">
        <v>100</v>
      </c>
      <c r="AK342" s="9" t="s">
        <v>100</v>
      </c>
      <c r="AL342" s="139" t="s">
        <v>600</v>
      </c>
      <c r="AM342" s="139" t="s">
        <v>100</v>
      </c>
      <c r="AN342" s="79" t="s">
        <v>101</v>
      </c>
      <c r="AO342" s="79" t="s">
        <v>101</v>
      </c>
      <c r="AP342" s="79" t="s">
        <v>101</v>
      </c>
      <c r="AQ342" s="32" t="s">
        <v>108</v>
      </c>
      <c r="AR342" s="138" t="s">
        <v>970</v>
      </c>
    </row>
    <row r="343" spans="1:44" ht="92.25" customHeight="1">
      <c r="A343" s="9">
        <v>339</v>
      </c>
      <c r="B343" s="7" t="s">
        <v>88</v>
      </c>
      <c r="C343" s="7" t="s">
        <v>594</v>
      </c>
      <c r="D343" s="9" t="s">
        <v>963</v>
      </c>
      <c r="E343" s="138" t="s">
        <v>964</v>
      </c>
      <c r="F343" s="138" t="s">
        <v>971</v>
      </c>
      <c r="G343" s="138" t="s">
        <v>972</v>
      </c>
      <c r="H343" s="138" t="s">
        <v>609</v>
      </c>
      <c r="I343" s="138" t="s">
        <v>609</v>
      </c>
      <c r="J343" s="140" t="s">
        <v>610</v>
      </c>
      <c r="K343" s="9" t="s">
        <v>96</v>
      </c>
      <c r="L343" s="7" t="s">
        <v>97</v>
      </c>
      <c r="M343" s="7" t="s">
        <v>98</v>
      </c>
      <c r="N343" s="141">
        <v>43142.865789999996</v>
      </c>
      <c r="O343" s="142">
        <v>45057.967960000002</v>
      </c>
      <c r="P343" s="141">
        <v>88200.833749999991</v>
      </c>
      <c r="Q343" s="141">
        <v>46817.429179999999</v>
      </c>
      <c r="R343" s="141">
        <v>76589.48109999999</v>
      </c>
      <c r="S343" s="141">
        <v>123406.91027999998</v>
      </c>
      <c r="T343" s="144">
        <v>31531.513139999988</v>
      </c>
      <c r="U343" s="144">
        <v>35206.076529999991</v>
      </c>
      <c r="V343" s="145">
        <v>0.69979882732376963</v>
      </c>
      <c r="W343" s="145">
        <v>0.39915809219887327</v>
      </c>
      <c r="X343" s="9" t="s">
        <v>611</v>
      </c>
      <c r="Y343" s="9" t="s">
        <v>611</v>
      </c>
      <c r="Z343" s="138" t="s">
        <v>599</v>
      </c>
      <c r="AA343" s="146" t="s">
        <v>100</v>
      </c>
      <c r="AB343" s="146" t="s">
        <v>100</v>
      </c>
      <c r="AC343" s="146" t="s">
        <v>100</v>
      </c>
      <c r="AD343" s="146" t="s">
        <v>100</v>
      </c>
      <c r="AE343" s="146" t="s">
        <v>100</v>
      </c>
      <c r="AF343" s="146" t="s">
        <v>100</v>
      </c>
      <c r="AG343" s="147" t="s">
        <v>100</v>
      </c>
      <c r="AH343" s="147" t="s">
        <v>100</v>
      </c>
      <c r="AI343" s="148" t="s">
        <v>100</v>
      </c>
      <c r="AJ343" s="148" t="s">
        <v>100</v>
      </c>
      <c r="AK343" s="9" t="s">
        <v>100</v>
      </c>
      <c r="AL343" s="139" t="s">
        <v>612</v>
      </c>
      <c r="AM343" s="139" t="s">
        <v>100</v>
      </c>
      <c r="AN343" s="79" t="s">
        <v>125</v>
      </c>
      <c r="AO343" s="79" t="s">
        <v>125</v>
      </c>
      <c r="AP343" s="79" t="s">
        <v>125</v>
      </c>
      <c r="AQ343" s="79" t="s">
        <v>126</v>
      </c>
      <c r="AR343" s="138" t="s">
        <v>973</v>
      </c>
    </row>
    <row r="344" spans="1:44" ht="47.25" customHeight="1">
      <c r="A344" s="9">
        <v>340</v>
      </c>
      <c r="B344" s="7" t="s">
        <v>88</v>
      </c>
      <c r="C344" s="7" t="s">
        <v>594</v>
      </c>
      <c r="D344" s="9" t="s">
        <v>963</v>
      </c>
      <c r="E344" s="138" t="s">
        <v>964</v>
      </c>
      <c r="F344" s="138" t="s">
        <v>974</v>
      </c>
      <c r="G344" s="138" t="s">
        <v>975</v>
      </c>
      <c r="H344" s="138" t="s">
        <v>609</v>
      </c>
      <c r="I344" s="138" t="s">
        <v>609</v>
      </c>
      <c r="J344" s="140" t="s">
        <v>610</v>
      </c>
      <c r="K344" s="9" t="s">
        <v>96</v>
      </c>
      <c r="L344" s="7" t="s">
        <v>97</v>
      </c>
      <c r="M344" s="7" t="s">
        <v>98</v>
      </c>
      <c r="N344" s="141">
        <v>0</v>
      </c>
      <c r="O344" s="142">
        <v>0</v>
      </c>
      <c r="P344" s="141">
        <v>0</v>
      </c>
      <c r="Q344" s="141">
        <v>-286.03798999999998</v>
      </c>
      <c r="R344" s="141">
        <v>173.65682999999999</v>
      </c>
      <c r="S344" s="141">
        <v>-112.38115999999999</v>
      </c>
      <c r="T344" s="144">
        <v>173.65682999999999</v>
      </c>
      <c r="U344" s="144">
        <v>-112.38115999999999</v>
      </c>
      <c r="V344" s="145">
        <v>1</v>
      </c>
      <c r="W344" s="145">
        <v>-1</v>
      </c>
      <c r="X344" s="9" t="s">
        <v>598</v>
      </c>
      <c r="Y344" s="9" t="s">
        <v>598</v>
      </c>
      <c r="Z344" s="138" t="s">
        <v>599</v>
      </c>
      <c r="AA344" s="146" t="s">
        <v>100</v>
      </c>
      <c r="AB344" s="146" t="s">
        <v>100</v>
      </c>
      <c r="AC344" s="146" t="s">
        <v>100</v>
      </c>
      <c r="AD344" s="146" t="s">
        <v>100</v>
      </c>
      <c r="AE344" s="146" t="s">
        <v>100</v>
      </c>
      <c r="AF344" s="146" t="s">
        <v>100</v>
      </c>
      <c r="AG344" s="147" t="s">
        <v>100</v>
      </c>
      <c r="AH344" s="147" t="s">
        <v>100</v>
      </c>
      <c r="AI344" s="148" t="s">
        <v>100</v>
      </c>
      <c r="AJ344" s="148" t="s">
        <v>100</v>
      </c>
      <c r="AK344" s="9" t="s">
        <v>100</v>
      </c>
      <c r="AL344" s="139" t="s">
        <v>600</v>
      </c>
      <c r="AM344" s="139" t="s">
        <v>100</v>
      </c>
      <c r="AN344" s="79" t="s">
        <v>101</v>
      </c>
      <c r="AO344" s="79" t="s">
        <v>101</v>
      </c>
      <c r="AP344" s="79" t="s">
        <v>114</v>
      </c>
      <c r="AQ344" s="32" t="s">
        <v>108</v>
      </c>
      <c r="AR344" s="138" t="s">
        <v>100</v>
      </c>
    </row>
    <row r="345" spans="1:44" ht="99.75" customHeight="1">
      <c r="A345" s="9">
        <v>341</v>
      </c>
      <c r="B345" s="7" t="s">
        <v>88</v>
      </c>
      <c r="C345" s="7" t="s">
        <v>594</v>
      </c>
      <c r="D345" s="9" t="s">
        <v>976</v>
      </c>
      <c r="E345" s="138" t="s">
        <v>977</v>
      </c>
      <c r="F345" s="138" t="s">
        <v>978</v>
      </c>
      <c r="G345" s="138" t="s">
        <v>979</v>
      </c>
      <c r="H345" s="138" t="s">
        <v>317</v>
      </c>
      <c r="I345" s="138" t="s">
        <v>317</v>
      </c>
      <c r="J345" s="138" t="s">
        <v>980</v>
      </c>
      <c r="K345" s="9" t="s">
        <v>96</v>
      </c>
      <c r="L345" s="7" t="s">
        <v>97</v>
      </c>
      <c r="M345" s="7" t="s">
        <v>98</v>
      </c>
      <c r="N345" s="141">
        <v>4401.56041</v>
      </c>
      <c r="O345" s="142">
        <v>4596.9447</v>
      </c>
      <c r="P345" s="141">
        <v>8998.5051100000001</v>
      </c>
      <c r="Q345" s="141">
        <v>769.64215000000002</v>
      </c>
      <c r="R345" s="141">
        <v>1974.7278000000001</v>
      </c>
      <c r="S345" s="141">
        <v>2744.3699500000002</v>
      </c>
      <c r="T345" s="144">
        <v>-2622.2168999999999</v>
      </c>
      <c r="U345" s="144">
        <v>-6254.1351599999998</v>
      </c>
      <c r="V345" s="145">
        <v>-0.57042602666070785</v>
      </c>
      <c r="W345" s="145">
        <v>-0.69501934860822678</v>
      </c>
      <c r="X345" s="9" t="s">
        <v>598</v>
      </c>
      <c r="Y345" s="9" t="s">
        <v>598</v>
      </c>
      <c r="Z345" s="138" t="s">
        <v>599</v>
      </c>
      <c r="AA345" s="146" t="s">
        <v>100</v>
      </c>
      <c r="AB345" s="146" t="s">
        <v>100</v>
      </c>
      <c r="AC345" s="146" t="s">
        <v>100</v>
      </c>
      <c r="AD345" s="146" t="s">
        <v>100</v>
      </c>
      <c r="AE345" s="146" t="s">
        <v>100</v>
      </c>
      <c r="AF345" s="146" t="s">
        <v>100</v>
      </c>
      <c r="AG345" s="147" t="s">
        <v>100</v>
      </c>
      <c r="AH345" s="147" t="s">
        <v>100</v>
      </c>
      <c r="AI345" s="148" t="s">
        <v>100</v>
      </c>
      <c r="AJ345" s="148" t="s">
        <v>100</v>
      </c>
      <c r="AK345" s="9" t="s">
        <v>100</v>
      </c>
      <c r="AL345" s="139" t="s">
        <v>600</v>
      </c>
      <c r="AM345" s="139" t="s">
        <v>100</v>
      </c>
      <c r="AN345" s="79" t="s">
        <v>114</v>
      </c>
      <c r="AO345" s="79" t="s">
        <v>114</v>
      </c>
      <c r="AP345" s="79" t="s">
        <v>114</v>
      </c>
      <c r="AQ345" s="32" t="s">
        <v>430</v>
      </c>
      <c r="AR345" s="138" t="s">
        <v>981</v>
      </c>
    </row>
    <row r="346" spans="1:44" ht="38.25">
      <c r="A346" s="9">
        <v>342</v>
      </c>
      <c r="B346" s="7" t="s">
        <v>88</v>
      </c>
      <c r="C346" s="7" t="s">
        <v>594</v>
      </c>
      <c r="D346" s="9" t="s">
        <v>976</v>
      </c>
      <c r="E346" s="138" t="s">
        <v>977</v>
      </c>
      <c r="F346" s="138" t="s">
        <v>978</v>
      </c>
      <c r="G346" s="138" t="s">
        <v>979</v>
      </c>
      <c r="H346" s="138" t="s">
        <v>982</v>
      </c>
      <c r="I346" s="138" t="s">
        <v>983</v>
      </c>
      <c r="J346" s="138" t="s">
        <v>980</v>
      </c>
      <c r="K346" s="9" t="s">
        <v>122</v>
      </c>
      <c r="L346" s="7" t="s">
        <v>100</v>
      </c>
      <c r="M346" s="7" t="s">
        <v>100</v>
      </c>
      <c r="N346" s="141">
        <v>4401.56041</v>
      </c>
      <c r="O346" s="142">
        <v>4596.9447</v>
      </c>
      <c r="P346" s="141">
        <v>8998.5051100000001</v>
      </c>
      <c r="Q346" s="141">
        <v>769.64215000000002</v>
      </c>
      <c r="R346" s="141">
        <v>1974.7278000000001</v>
      </c>
      <c r="S346" s="141">
        <v>2744.3699500000002</v>
      </c>
      <c r="T346" s="144">
        <v>-2622.2168999999999</v>
      </c>
      <c r="U346" s="144">
        <v>-6254.1351599999998</v>
      </c>
      <c r="V346" s="145">
        <v>-0.57042602666070785</v>
      </c>
      <c r="W346" s="145">
        <v>-0.69501934860822678</v>
      </c>
      <c r="X346" s="9" t="s">
        <v>100</v>
      </c>
      <c r="Y346" s="9" t="s">
        <v>100</v>
      </c>
      <c r="Z346" s="138" t="s">
        <v>100</v>
      </c>
      <c r="AA346" s="146" t="s">
        <v>100</v>
      </c>
      <c r="AB346" s="146" t="s">
        <v>100</v>
      </c>
      <c r="AC346" s="146" t="s">
        <v>100</v>
      </c>
      <c r="AD346" s="146" t="s">
        <v>100</v>
      </c>
      <c r="AE346" s="146" t="s">
        <v>100</v>
      </c>
      <c r="AF346" s="146" t="s">
        <v>100</v>
      </c>
      <c r="AG346" s="147" t="s">
        <v>100</v>
      </c>
      <c r="AH346" s="147" t="s">
        <v>100</v>
      </c>
      <c r="AI346" s="148" t="s">
        <v>100</v>
      </c>
      <c r="AJ346" s="148" t="s">
        <v>100</v>
      </c>
      <c r="AK346" s="9" t="s">
        <v>100</v>
      </c>
      <c r="AL346" s="139" t="s">
        <v>100</v>
      </c>
      <c r="AM346" s="139" t="s">
        <v>100</v>
      </c>
      <c r="AN346" s="79" t="s">
        <v>100</v>
      </c>
      <c r="AO346" s="79" t="s">
        <v>100</v>
      </c>
      <c r="AP346" s="79" t="s">
        <v>100</v>
      </c>
      <c r="AQ346" s="32" t="s">
        <v>100</v>
      </c>
      <c r="AR346" s="138" t="s">
        <v>100</v>
      </c>
    </row>
    <row r="347" spans="1:44" ht="51">
      <c r="A347" s="9">
        <v>343</v>
      </c>
      <c r="B347" s="7" t="s">
        <v>88</v>
      </c>
      <c r="C347" s="7" t="s">
        <v>594</v>
      </c>
      <c r="D347" s="9" t="s">
        <v>976</v>
      </c>
      <c r="E347" s="138" t="s">
        <v>977</v>
      </c>
      <c r="F347" s="138" t="s">
        <v>978</v>
      </c>
      <c r="G347" s="138" t="s">
        <v>979</v>
      </c>
      <c r="H347" s="138" t="s">
        <v>602</v>
      </c>
      <c r="I347" s="138" t="s">
        <v>984</v>
      </c>
      <c r="J347" s="138" t="s">
        <v>980</v>
      </c>
      <c r="K347" s="9" t="s">
        <v>122</v>
      </c>
      <c r="L347" s="7" t="s">
        <v>100</v>
      </c>
      <c r="M347" s="7" t="s">
        <v>100</v>
      </c>
      <c r="N347" s="141">
        <v>4401.56041</v>
      </c>
      <c r="O347" s="142">
        <v>4596.9447</v>
      </c>
      <c r="P347" s="141">
        <v>8998.5051100000001</v>
      </c>
      <c r="Q347" s="141">
        <v>759.35674000000006</v>
      </c>
      <c r="R347" s="141">
        <v>1974.7278000000001</v>
      </c>
      <c r="S347" s="141">
        <v>2734.0845400000003</v>
      </c>
      <c r="T347" s="144">
        <v>-2622.2168999999999</v>
      </c>
      <c r="U347" s="144">
        <v>-6264.4205700000002</v>
      </c>
      <c r="V347" s="145">
        <v>-0.57042602666070785</v>
      </c>
      <c r="W347" s="145">
        <v>-0.69616236179478042</v>
      </c>
      <c r="X347" s="9" t="s">
        <v>100</v>
      </c>
      <c r="Y347" s="9" t="s">
        <v>100</v>
      </c>
      <c r="Z347" s="138" t="s">
        <v>100</v>
      </c>
      <c r="AA347" s="146" t="s">
        <v>100</v>
      </c>
      <c r="AB347" s="146" t="s">
        <v>100</v>
      </c>
      <c r="AC347" s="146" t="s">
        <v>100</v>
      </c>
      <c r="AD347" s="146" t="s">
        <v>100</v>
      </c>
      <c r="AE347" s="146" t="s">
        <v>100</v>
      </c>
      <c r="AF347" s="146" t="s">
        <v>100</v>
      </c>
      <c r="AG347" s="147" t="s">
        <v>100</v>
      </c>
      <c r="AH347" s="147" t="s">
        <v>100</v>
      </c>
      <c r="AI347" s="148" t="s">
        <v>100</v>
      </c>
      <c r="AJ347" s="148" t="s">
        <v>100</v>
      </c>
      <c r="AK347" s="9" t="s">
        <v>100</v>
      </c>
      <c r="AL347" s="139" t="s">
        <v>100</v>
      </c>
      <c r="AM347" s="139" t="s">
        <v>100</v>
      </c>
      <c r="AN347" s="79" t="s">
        <v>100</v>
      </c>
      <c r="AO347" s="79" t="s">
        <v>100</v>
      </c>
      <c r="AP347" s="79" t="s">
        <v>100</v>
      </c>
      <c r="AQ347" s="32" t="s">
        <v>100</v>
      </c>
      <c r="AR347" s="138" t="s">
        <v>100</v>
      </c>
    </row>
    <row r="348" spans="1:44" ht="25.5">
      <c r="A348" s="9">
        <v>344</v>
      </c>
      <c r="B348" s="7" t="s">
        <v>88</v>
      </c>
      <c r="C348" s="7" t="s">
        <v>594</v>
      </c>
      <c r="D348" s="9" t="s">
        <v>976</v>
      </c>
      <c r="E348" s="138" t="s">
        <v>977</v>
      </c>
      <c r="F348" s="138" t="s">
        <v>978</v>
      </c>
      <c r="G348" s="138" t="s">
        <v>979</v>
      </c>
      <c r="H348" s="138" t="s">
        <v>602</v>
      </c>
      <c r="I348" s="138" t="s">
        <v>902</v>
      </c>
      <c r="J348" s="138" t="s">
        <v>980</v>
      </c>
      <c r="K348" s="9" t="s">
        <v>122</v>
      </c>
      <c r="L348" s="7" t="s">
        <v>100</v>
      </c>
      <c r="M348" s="7" t="s">
        <v>100</v>
      </c>
      <c r="N348" s="141">
        <v>0</v>
      </c>
      <c r="O348" s="142">
        <v>0</v>
      </c>
      <c r="P348" s="141">
        <v>0</v>
      </c>
      <c r="Q348" s="141">
        <v>10.285409999999999</v>
      </c>
      <c r="R348" s="141">
        <v>0</v>
      </c>
      <c r="S348" s="141">
        <v>10.285409999999999</v>
      </c>
      <c r="T348" s="144">
        <v>0</v>
      </c>
      <c r="U348" s="144">
        <v>10.285409999999999</v>
      </c>
      <c r="V348" s="145">
        <v>0</v>
      </c>
      <c r="W348" s="145">
        <v>1</v>
      </c>
      <c r="X348" s="9" t="s">
        <v>100</v>
      </c>
      <c r="Y348" s="9" t="s">
        <v>100</v>
      </c>
      <c r="Z348" s="138" t="s">
        <v>100</v>
      </c>
      <c r="AA348" s="146" t="s">
        <v>100</v>
      </c>
      <c r="AB348" s="146" t="s">
        <v>100</v>
      </c>
      <c r="AC348" s="146" t="s">
        <v>100</v>
      </c>
      <c r="AD348" s="146" t="s">
        <v>100</v>
      </c>
      <c r="AE348" s="146" t="s">
        <v>100</v>
      </c>
      <c r="AF348" s="146" t="s">
        <v>100</v>
      </c>
      <c r="AG348" s="147" t="s">
        <v>100</v>
      </c>
      <c r="AH348" s="147" t="s">
        <v>100</v>
      </c>
      <c r="AI348" s="148" t="s">
        <v>100</v>
      </c>
      <c r="AJ348" s="148" t="s">
        <v>100</v>
      </c>
      <c r="AK348" s="9" t="s">
        <v>100</v>
      </c>
      <c r="AL348" s="139" t="s">
        <v>100</v>
      </c>
      <c r="AM348" s="139" t="s">
        <v>100</v>
      </c>
      <c r="AN348" s="79" t="s">
        <v>100</v>
      </c>
      <c r="AO348" s="79" t="s">
        <v>100</v>
      </c>
      <c r="AP348" s="79" t="s">
        <v>100</v>
      </c>
      <c r="AQ348" s="32" t="s">
        <v>100</v>
      </c>
      <c r="AR348" s="138" t="s">
        <v>100</v>
      </c>
    </row>
    <row r="349" spans="1:44" ht="58.5" customHeight="1">
      <c r="A349" s="9">
        <v>345</v>
      </c>
      <c r="B349" s="7" t="s">
        <v>88</v>
      </c>
      <c r="C349" s="7" t="s">
        <v>594</v>
      </c>
      <c r="D349" s="9" t="s">
        <v>976</v>
      </c>
      <c r="E349" s="138" t="s">
        <v>977</v>
      </c>
      <c r="F349" s="138" t="s">
        <v>985</v>
      </c>
      <c r="G349" s="138" t="s">
        <v>986</v>
      </c>
      <c r="H349" s="138" t="s">
        <v>609</v>
      </c>
      <c r="I349" s="138" t="s">
        <v>609</v>
      </c>
      <c r="J349" s="138" t="s">
        <v>980</v>
      </c>
      <c r="K349" s="9" t="s">
        <v>96</v>
      </c>
      <c r="L349" s="7" t="s">
        <v>97</v>
      </c>
      <c r="M349" s="7" t="s">
        <v>98</v>
      </c>
      <c r="N349" s="141">
        <v>0</v>
      </c>
      <c r="O349" s="142">
        <v>0</v>
      </c>
      <c r="P349" s="141">
        <v>0</v>
      </c>
      <c r="Q349" s="141">
        <v>2.1573899999999999</v>
      </c>
      <c r="R349" s="141">
        <v>1.1531199999999999</v>
      </c>
      <c r="S349" s="141">
        <v>3.3105099999999998</v>
      </c>
      <c r="T349" s="144">
        <v>1.1531199999999999</v>
      </c>
      <c r="U349" s="144">
        <v>3.3105099999999998</v>
      </c>
      <c r="V349" s="145">
        <v>1</v>
      </c>
      <c r="W349" s="145">
        <v>1</v>
      </c>
      <c r="X349" s="9" t="s">
        <v>598</v>
      </c>
      <c r="Y349" s="9" t="s">
        <v>598</v>
      </c>
      <c r="Z349" s="138" t="s">
        <v>599</v>
      </c>
      <c r="AA349" s="146" t="s">
        <v>100</v>
      </c>
      <c r="AB349" s="146" t="s">
        <v>100</v>
      </c>
      <c r="AC349" s="146" t="s">
        <v>100</v>
      </c>
      <c r="AD349" s="146" t="s">
        <v>100</v>
      </c>
      <c r="AE349" s="146" t="s">
        <v>100</v>
      </c>
      <c r="AF349" s="146" t="s">
        <v>100</v>
      </c>
      <c r="AG349" s="147" t="s">
        <v>100</v>
      </c>
      <c r="AH349" s="147" t="s">
        <v>100</v>
      </c>
      <c r="AI349" s="148" t="s">
        <v>100</v>
      </c>
      <c r="AJ349" s="148" t="s">
        <v>100</v>
      </c>
      <c r="AK349" s="9" t="s">
        <v>100</v>
      </c>
      <c r="AL349" s="139" t="s">
        <v>600</v>
      </c>
      <c r="AM349" s="139" t="s">
        <v>100</v>
      </c>
      <c r="AN349" s="79" t="s">
        <v>101</v>
      </c>
      <c r="AO349" s="79" t="s">
        <v>101</v>
      </c>
      <c r="AP349" s="79" t="s">
        <v>125</v>
      </c>
      <c r="AQ349" s="32" t="s">
        <v>108</v>
      </c>
      <c r="AR349" s="138" t="s">
        <v>987</v>
      </c>
    </row>
    <row r="350" spans="1:44" ht="92.45" customHeight="1">
      <c r="A350" s="9">
        <v>346</v>
      </c>
      <c r="B350" s="7" t="s">
        <v>88</v>
      </c>
      <c r="C350" s="7" t="s">
        <v>594</v>
      </c>
      <c r="D350" s="9" t="s">
        <v>976</v>
      </c>
      <c r="E350" s="138" t="s">
        <v>977</v>
      </c>
      <c r="F350" s="138" t="s">
        <v>988</v>
      </c>
      <c r="G350" s="138" t="s">
        <v>989</v>
      </c>
      <c r="H350" s="138" t="s">
        <v>317</v>
      </c>
      <c r="I350" s="138" t="s">
        <v>317</v>
      </c>
      <c r="J350" s="138" t="s">
        <v>980</v>
      </c>
      <c r="K350" s="9" t="s">
        <v>96</v>
      </c>
      <c r="L350" s="7" t="s">
        <v>97</v>
      </c>
      <c r="M350" s="7" t="s">
        <v>98</v>
      </c>
      <c r="N350" s="141">
        <v>3389.4810299999999</v>
      </c>
      <c r="O350" s="142">
        <v>3539.9393399999999</v>
      </c>
      <c r="P350" s="141">
        <v>6929.4203699999998</v>
      </c>
      <c r="Q350" s="141">
        <v>2.1074299999999999</v>
      </c>
      <c r="R350" s="141">
        <v>40.462730000000001</v>
      </c>
      <c r="S350" s="141">
        <v>42.570160000000001</v>
      </c>
      <c r="T350" s="144">
        <v>-3499.4766099999997</v>
      </c>
      <c r="U350" s="144">
        <v>-6886.8502099999996</v>
      </c>
      <c r="V350" s="145">
        <v>-0.9885696544167335</v>
      </c>
      <c r="W350" s="145">
        <v>-0.9938566059313847</v>
      </c>
      <c r="X350" s="9" t="s">
        <v>598</v>
      </c>
      <c r="Y350" s="9" t="s">
        <v>598</v>
      </c>
      <c r="Z350" s="138" t="s">
        <v>990</v>
      </c>
      <c r="AA350" s="146">
        <v>10</v>
      </c>
      <c r="AB350" s="146">
        <v>10</v>
      </c>
      <c r="AC350" s="146">
        <v>20</v>
      </c>
      <c r="AD350" s="146">
        <v>0</v>
      </c>
      <c r="AE350" s="146">
        <v>0</v>
      </c>
      <c r="AF350" s="146">
        <v>0</v>
      </c>
      <c r="AG350" s="147">
        <v>-10</v>
      </c>
      <c r="AH350" s="147">
        <v>-20</v>
      </c>
      <c r="AI350" s="148">
        <v>-1</v>
      </c>
      <c r="AJ350" s="148">
        <v>-1</v>
      </c>
      <c r="AK350" s="9" t="s">
        <v>611</v>
      </c>
      <c r="AL350" s="139" t="s">
        <v>600</v>
      </c>
      <c r="AM350" s="139" t="s">
        <v>991</v>
      </c>
      <c r="AN350" s="79" t="s">
        <v>114</v>
      </c>
      <c r="AO350" s="79" t="s">
        <v>114</v>
      </c>
      <c r="AP350" s="79" t="s">
        <v>114</v>
      </c>
      <c r="AQ350" s="32" t="s">
        <v>430</v>
      </c>
      <c r="AR350" s="138" t="s">
        <v>992</v>
      </c>
    </row>
    <row r="351" spans="1:44" ht="38.25">
      <c r="A351" s="9">
        <v>347</v>
      </c>
      <c r="B351" s="7" t="s">
        <v>88</v>
      </c>
      <c r="C351" s="7" t="s">
        <v>594</v>
      </c>
      <c r="D351" s="9" t="s">
        <v>976</v>
      </c>
      <c r="E351" s="138" t="s">
        <v>977</v>
      </c>
      <c r="F351" s="138" t="s">
        <v>988</v>
      </c>
      <c r="G351" s="138" t="s">
        <v>989</v>
      </c>
      <c r="H351" s="138" t="s">
        <v>982</v>
      </c>
      <c r="I351" s="138" t="s">
        <v>993</v>
      </c>
      <c r="J351" s="138" t="s">
        <v>980</v>
      </c>
      <c r="K351" s="9" t="s">
        <v>96</v>
      </c>
      <c r="L351" s="7" t="s">
        <v>100</v>
      </c>
      <c r="M351" s="7" t="s">
        <v>100</v>
      </c>
      <c r="N351" s="141">
        <v>3389.4810299999999</v>
      </c>
      <c r="O351" s="142">
        <v>3539.9393399999999</v>
      </c>
      <c r="P351" s="141">
        <v>6929.4203699999998</v>
      </c>
      <c r="Q351" s="141">
        <v>2.1074299999999999</v>
      </c>
      <c r="R351" s="141">
        <v>40.462730000000001</v>
      </c>
      <c r="S351" s="141">
        <v>42.570160000000001</v>
      </c>
      <c r="T351" s="144">
        <v>-3499.4766099999997</v>
      </c>
      <c r="U351" s="144">
        <v>-6886.8502099999996</v>
      </c>
      <c r="V351" s="145">
        <v>-0.9885696544167335</v>
      </c>
      <c r="W351" s="145">
        <v>-0.9938566059313847</v>
      </c>
      <c r="X351" s="9" t="s">
        <v>100</v>
      </c>
      <c r="Y351" s="9" t="s">
        <v>100</v>
      </c>
      <c r="Z351" s="138" t="s">
        <v>100</v>
      </c>
      <c r="AA351" s="146">
        <v>10</v>
      </c>
      <c r="AB351" s="146" t="s">
        <v>100</v>
      </c>
      <c r="AC351" s="146" t="s">
        <v>100</v>
      </c>
      <c r="AD351" s="146">
        <v>0</v>
      </c>
      <c r="AE351" s="146" t="s">
        <v>100</v>
      </c>
      <c r="AF351" s="146" t="s">
        <v>100</v>
      </c>
      <c r="AG351" s="147" t="s">
        <v>100</v>
      </c>
      <c r="AH351" s="147" t="s">
        <v>100</v>
      </c>
      <c r="AI351" s="148" t="s">
        <v>100</v>
      </c>
      <c r="AJ351" s="148" t="s">
        <v>100</v>
      </c>
      <c r="AK351" s="9" t="s">
        <v>100</v>
      </c>
      <c r="AL351" s="139" t="s">
        <v>100</v>
      </c>
      <c r="AM351" s="139" t="s">
        <v>100</v>
      </c>
      <c r="AN351" s="79" t="s">
        <v>100</v>
      </c>
      <c r="AO351" s="79" t="s">
        <v>100</v>
      </c>
      <c r="AP351" s="79" t="s">
        <v>100</v>
      </c>
      <c r="AQ351" s="32" t="s">
        <v>100</v>
      </c>
      <c r="AR351" s="138" t="s">
        <v>100</v>
      </c>
    </row>
    <row r="352" spans="1:44" ht="38.25">
      <c r="A352" s="9">
        <v>348</v>
      </c>
      <c r="B352" s="7" t="s">
        <v>88</v>
      </c>
      <c r="C352" s="7" t="s">
        <v>594</v>
      </c>
      <c r="D352" s="9" t="s">
        <v>976</v>
      </c>
      <c r="E352" s="138" t="s">
        <v>977</v>
      </c>
      <c r="F352" s="138" t="s">
        <v>988</v>
      </c>
      <c r="G352" s="138" t="s">
        <v>989</v>
      </c>
      <c r="H352" s="138" t="s">
        <v>602</v>
      </c>
      <c r="I352" s="138" t="s">
        <v>994</v>
      </c>
      <c r="J352" s="138" t="s">
        <v>980</v>
      </c>
      <c r="K352" s="9" t="s">
        <v>96</v>
      </c>
      <c r="L352" s="7" t="s">
        <v>100</v>
      </c>
      <c r="M352" s="7" t="s">
        <v>100</v>
      </c>
      <c r="N352" s="141">
        <v>3389.4810299999999</v>
      </c>
      <c r="O352" s="142">
        <v>3539.9393399999999</v>
      </c>
      <c r="P352" s="141">
        <v>6929.4203699999998</v>
      </c>
      <c r="Q352" s="141">
        <v>2.1074299999999999</v>
      </c>
      <c r="R352" s="141">
        <v>40.462730000000001</v>
      </c>
      <c r="S352" s="141">
        <v>42.570160000000001</v>
      </c>
      <c r="T352" s="144">
        <v>-3499.4766099999997</v>
      </c>
      <c r="U352" s="144">
        <v>-6886.8502099999996</v>
      </c>
      <c r="V352" s="145">
        <v>-0.9885696544167335</v>
      </c>
      <c r="W352" s="145">
        <v>-0.9938566059313847</v>
      </c>
      <c r="X352" s="9" t="s">
        <v>100</v>
      </c>
      <c r="Y352" s="9" t="s">
        <v>100</v>
      </c>
      <c r="Z352" s="138" t="s">
        <v>100</v>
      </c>
      <c r="AA352" s="146">
        <v>10</v>
      </c>
      <c r="AB352" s="146" t="s">
        <v>100</v>
      </c>
      <c r="AC352" s="146" t="s">
        <v>100</v>
      </c>
      <c r="AD352" s="146">
        <v>0</v>
      </c>
      <c r="AE352" s="146" t="s">
        <v>100</v>
      </c>
      <c r="AF352" s="146" t="s">
        <v>100</v>
      </c>
      <c r="AG352" s="147" t="s">
        <v>100</v>
      </c>
      <c r="AH352" s="147" t="s">
        <v>100</v>
      </c>
      <c r="AI352" s="148" t="s">
        <v>100</v>
      </c>
      <c r="AJ352" s="148" t="s">
        <v>100</v>
      </c>
      <c r="AK352" s="9" t="s">
        <v>100</v>
      </c>
      <c r="AL352" s="139" t="s">
        <v>100</v>
      </c>
      <c r="AM352" s="139" t="s">
        <v>100</v>
      </c>
      <c r="AN352" s="79" t="s">
        <v>100</v>
      </c>
      <c r="AO352" s="79" t="s">
        <v>100</v>
      </c>
      <c r="AP352" s="79" t="s">
        <v>100</v>
      </c>
      <c r="AQ352" s="32" t="s">
        <v>100</v>
      </c>
      <c r="AR352" s="138" t="s">
        <v>100</v>
      </c>
    </row>
    <row r="353" spans="1:44" ht="111" customHeight="1">
      <c r="A353" s="9">
        <v>349</v>
      </c>
      <c r="B353" s="7" t="s">
        <v>88</v>
      </c>
      <c r="C353" s="7" t="s">
        <v>594</v>
      </c>
      <c r="D353" s="9" t="s">
        <v>976</v>
      </c>
      <c r="E353" s="138" t="s">
        <v>977</v>
      </c>
      <c r="F353" s="138" t="s">
        <v>995</v>
      </c>
      <c r="G353" s="138" t="s">
        <v>996</v>
      </c>
      <c r="H353" s="138" t="s">
        <v>317</v>
      </c>
      <c r="I353" s="138" t="s">
        <v>317</v>
      </c>
      <c r="J353" s="138" t="s">
        <v>980</v>
      </c>
      <c r="K353" s="9" t="s">
        <v>96</v>
      </c>
      <c r="L353" s="7" t="s">
        <v>97</v>
      </c>
      <c r="M353" s="7" t="s">
        <v>98</v>
      </c>
      <c r="N353" s="141">
        <v>29793.931829999998</v>
      </c>
      <c r="O353" s="142">
        <v>31116.477800000001</v>
      </c>
      <c r="P353" s="141">
        <v>60910.409629999995</v>
      </c>
      <c r="Q353" s="141">
        <v>9239.005509999999</v>
      </c>
      <c r="R353" s="141">
        <v>13632.27405</v>
      </c>
      <c r="S353" s="141">
        <v>22871.279559999999</v>
      </c>
      <c r="T353" s="144">
        <v>-17484.203750000001</v>
      </c>
      <c r="U353" s="144">
        <v>-38039.130069999999</v>
      </c>
      <c r="V353" s="145">
        <v>-0.56189533604603537</v>
      </c>
      <c r="W353" s="145">
        <v>-0.62450950996830457</v>
      </c>
      <c r="X353" s="9" t="s">
        <v>598</v>
      </c>
      <c r="Y353" s="9" t="s">
        <v>611</v>
      </c>
      <c r="Z353" s="138" t="s">
        <v>997</v>
      </c>
      <c r="AA353" s="146">
        <v>40</v>
      </c>
      <c r="AB353" s="146">
        <v>40</v>
      </c>
      <c r="AC353" s="146">
        <v>80</v>
      </c>
      <c r="AD353" s="146">
        <v>9</v>
      </c>
      <c r="AE353" s="146">
        <v>3</v>
      </c>
      <c r="AF353" s="146">
        <v>12</v>
      </c>
      <c r="AG353" s="147">
        <v>-37</v>
      </c>
      <c r="AH353" s="147">
        <v>-68</v>
      </c>
      <c r="AI353" s="148">
        <v>-0.92500000000000004</v>
      </c>
      <c r="AJ353" s="148">
        <v>-0.85</v>
      </c>
      <c r="AK353" s="9" t="s">
        <v>611</v>
      </c>
      <c r="AL353" s="139" t="s">
        <v>998</v>
      </c>
      <c r="AM353" s="139" t="s">
        <v>999</v>
      </c>
      <c r="AN353" s="79" t="s">
        <v>114</v>
      </c>
      <c r="AO353" s="79" t="s">
        <v>114</v>
      </c>
      <c r="AP353" s="79" t="s">
        <v>114</v>
      </c>
      <c r="AQ353" s="32" t="s">
        <v>430</v>
      </c>
      <c r="AR353" s="138" t="s">
        <v>1000</v>
      </c>
    </row>
    <row r="354" spans="1:44" ht="38.25">
      <c r="A354" s="9">
        <v>350</v>
      </c>
      <c r="B354" s="7" t="s">
        <v>88</v>
      </c>
      <c r="C354" s="7" t="s">
        <v>594</v>
      </c>
      <c r="D354" s="9" t="s">
        <v>976</v>
      </c>
      <c r="E354" s="138" t="s">
        <v>977</v>
      </c>
      <c r="F354" s="138" t="s">
        <v>995</v>
      </c>
      <c r="G354" s="138" t="s">
        <v>996</v>
      </c>
      <c r="H354" s="138" t="s">
        <v>982</v>
      </c>
      <c r="I354" s="138" t="s">
        <v>1001</v>
      </c>
      <c r="J354" s="138" t="s">
        <v>980</v>
      </c>
      <c r="K354" s="9" t="s">
        <v>122</v>
      </c>
      <c r="L354" s="7" t="s">
        <v>100</v>
      </c>
      <c r="M354" s="7" t="s">
        <v>100</v>
      </c>
      <c r="N354" s="141">
        <v>29793.931829999998</v>
      </c>
      <c r="O354" s="142">
        <v>31116.477800000001</v>
      </c>
      <c r="P354" s="141">
        <v>60910.409629999995</v>
      </c>
      <c r="Q354" s="141">
        <v>4708.8085199999996</v>
      </c>
      <c r="R354" s="141">
        <v>13632.27405</v>
      </c>
      <c r="S354" s="141">
        <v>18341.082569999999</v>
      </c>
      <c r="T354" s="144">
        <v>-17484.203750000001</v>
      </c>
      <c r="U354" s="144">
        <v>-42569.327059999996</v>
      </c>
      <c r="V354" s="145">
        <v>-0.56189533604603537</v>
      </c>
      <c r="W354" s="145">
        <v>-0.69888426819959315</v>
      </c>
      <c r="X354" s="9" t="s">
        <v>100</v>
      </c>
      <c r="Y354" s="9" t="s">
        <v>100</v>
      </c>
      <c r="Z354" s="138" t="s">
        <v>100</v>
      </c>
      <c r="AA354" s="146" t="s">
        <v>100</v>
      </c>
      <c r="AB354" s="146" t="s">
        <v>100</v>
      </c>
      <c r="AC354" s="146" t="s">
        <v>100</v>
      </c>
      <c r="AD354" s="146" t="s">
        <v>100</v>
      </c>
      <c r="AE354" s="146" t="s">
        <v>100</v>
      </c>
      <c r="AF354" s="146" t="s">
        <v>100</v>
      </c>
      <c r="AG354" s="147" t="s">
        <v>100</v>
      </c>
      <c r="AH354" s="147" t="s">
        <v>100</v>
      </c>
      <c r="AI354" s="148" t="s">
        <v>100</v>
      </c>
      <c r="AJ354" s="148" t="s">
        <v>100</v>
      </c>
      <c r="AK354" s="9" t="s">
        <v>100</v>
      </c>
      <c r="AL354" s="139" t="s">
        <v>100</v>
      </c>
      <c r="AM354" s="139" t="s">
        <v>100</v>
      </c>
      <c r="AN354" s="79" t="s">
        <v>100</v>
      </c>
      <c r="AO354" s="79" t="s">
        <v>100</v>
      </c>
      <c r="AP354" s="79" t="s">
        <v>100</v>
      </c>
      <c r="AQ354" s="32" t="s">
        <v>100</v>
      </c>
      <c r="AR354" s="138" t="s">
        <v>100</v>
      </c>
    </row>
    <row r="355" spans="1:44" ht="51">
      <c r="A355" s="9">
        <v>351</v>
      </c>
      <c r="B355" s="7" t="s">
        <v>88</v>
      </c>
      <c r="C355" s="7" t="s">
        <v>594</v>
      </c>
      <c r="D355" s="9" t="s">
        <v>976</v>
      </c>
      <c r="E355" s="138" t="s">
        <v>977</v>
      </c>
      <c r="F355" s="138" t="s">
        <v>995</v>
      </c>
      <c r="G355" s="138" t="s">
        <v>996</v>
      </c>
      <c r="H355" s="138" t="s">
        <v>602</v>
      </c>
      <c r="I355" s="138" t="s">
        <v>1002</v>
      </c>
      <c r="J355" s="138" t="s">
        <v>980</v>
      </c>
      <c r="K355" s="9" t="s">
        <v>122</v>
      </c>
      <c r="L355" s="7" t="s">
        <v>100</v>
      </c>
      <c r="M355" s="7" t="s">
        <v>100</v>
      </c>
      <c r="N355" s="141">
        <v>29793.931829999998</v>
      </c>
      <c r="O355" s="142">
        <v>31116.477800000001</v>
      </c>
      <c r="P355" s="141">
        <v>60910.409629999995</v>
      </c>
      <c r="Q355" s="141">
        <v>4708.8085199999996</v>
      </c>
      <c r="R355" s="141">
        <v>13632.27405</v>
      </c>
      <c r="S355" s="141">
        <v>18341.082569999999</v>
      </c>
      <c r="T355" s="144">
        <v>-17484.203750000001</v>
      </c>
      <c r="U355" s="144">
        <v>-42569.327059999996</v>
      </c>
      <c r="V355" s="145">
        <v>-0.56189533604603537</v>
      </c>
      <c r="W355" s="145">
        <v>-0.69888426819959315</v>
      </c>
      <c r="X355" s="9" t="s">
        <v>100</v>
      </c>
      <c r="Y355" s="9" t="s">
        <v>100</v>
      </c>
      <c r="Z355" s="138" t="s">
        <v>997</v>
      </c>
      <c r="AA355" s="149">
        <v>40</v>
      </c>
      <c r="AB355" s="138">
        <v>40</v>
      </c>
      <c r="AC355" s="138">
        <v>80</v>
      </c>
      <c r="AD355" s="149">
        <v>9</v>
      </c>
      <c r="AE355" s="138">
        <v>3</v>
      </c>
      <c r="AF355" s="138">
        <v>12</v>
      </c>
      <c r="AG355" s="147">
        <v>-37</v>
      </c>
      <c r="AH355" s="147">
        <v>-68</v>
      </c>
      <c r="AI355" s="165">
        <v>-0.93</v>
      </c>
      <c r="AJ355" s="165">
        <v>-0.85</v>
      </c>
      <c r="AK355" s="9" t="s">
        <v>100</v>
      </c>
      <c r="AL355" s="139" t="s">
        <v>100</v>
      </c>
      <c r="AM355" s="139" t="s">
        <v>100</v>
      </c>
      <c r="AN355" s="79" t="s">
        <v>100</v>
      </c>
      <c r="AO355" s="79" t="s">
        <v>100</v>
      </c>
      <c r="AP355" s="79" t="s">
        <v>100</v>
      </c>
      <c r="AQ355" s="32" t="s">
        <v>100</v>
      </c>
      <c r="AR355" s="138" t="s">
        <v>100</v>
      </c>
    </row>
    <row r="356" spans="1:44" ht="25.5">
      <c r="A356" s="9">
        <v>352</v>
      </c>
      <c r="B356" s="7" t="s">
        <v>88</v>
      </c>
      <c r="C356" s="7" t="s">
        <v>594</v>
      </c>
      <c r="D356" s="9" t="s">
        <v>976</v>
      </c>
      <c r="E356" s="138" t="s">
        <v>977</v>
      </c>
      <c r="F356" s="138" t="s">
        <v>995</v>
      </c>
      <c r="G356" s="138" t="s">
        <v>996</v>
      </c>
      <c r="H356" s="138" t="s">
        <v>602</v>
      </c>
      <c r="I356" s="138" t="s">
        <v>603</v>
      </c>
      <c r="J356" s="138" t="s">
        <v>980</v>
      </c>
      <c r="K356" s="9" t="s">
        <v>122</v>
      </c>
      <c r="L356" s="7" t="s">
        <v>100</v>
      </c>
      <c r="M356" s="7" t="s">
        <v>100</v>
      </c>
      <c r="N356" s="141">
        <v>0</v>
      </c>
      <c r="O356" s="142">
        <v>0</v>
      </c>
      <c r="P356" s="141">
        <v>0</v>
      </c>
      <c r="Q356" s="141">
        <v>4530.1969899999995</v>
      </c>
      <c r="R356" s="141">
        <v>0</v>
      </c>
      <c r="S356" s="141">
        <v>4530.1969899999995</v>
      </c>
      <c r="T356" s="144">
        <v>0</v>
      </c>
      <c r="U356" s="144">
        <v>4530.1969899999995</v>
      </c>
      <c r="V356" s="145">
        <v>0</v>
      </c>
      <c r="W356" s="145">
        <v>1</v>
      </c>
      <c r="X356" s="9" t="s">
        <v>100</v>
      </c>
      <c r="Y356" s="9" t="s">
        <v>100</v>
      </c>
      <c r="Z356" s="138" t="s">
        <v>997</v>
      </c>
      <c r="AA356" s="149">
        <v>40</v>
      </c>
      <c r="AB356" s="138">
        <v>40</v>
      </c>
      <c r="AC356" s="138">
        <v>80</v>
      </c>
      <c r="AD356" s="149">
        <v>9</v>
      </c>
      <c r="AE356" s="138">
        <v>3</v>
      </c>
      <c r="AF356" s="138">
        <v>12</v>
      </c>
      <c r="AG356" s="147">
        <v>-37</v>
      </c>
      <c r="AH356" s="147">
        <v>-68</v>
      </c>
      <c r="AI356" s="165">
        <v>-0.93</v>
      </c>
      <c r="AJ356" s="165">
        <v>-0.85</v>
      </c>
      <c r="AK356" s="9" t="s">
        <v>100</v>
      </c>
      <c r="AL356" s="139" t="s">
        <v>100</v>
      </c>
      <c r="AM356" s="139" t="s">
        <v>100</v>
      </c>
      <c r="AN356" s="79" t="s">
        <v>100</v>
      </c>
      <c r="AO356" s="79" t="s">
        <v>100</v>
      </c>
      <c r="AP356" s="79" t="s">
        <v>100</v>
      </c>
      <c r="AQ356" s="32" t="s">
        <v>100</v>
      </c>
      <c r="AR356" s="138" t="s">
        <v>100</v>
      </c>
    </row>
    <row r="357" spans="1:44" ht="83.25" customHeight="1">
      <c r="A357" s="9">
        <v>353</v>
      </c>
      <c r="B357" s="7" t="s">
        <v>88</v>
      </c>
      <c r="C357" s="7" t="s">
        <v>594</v>
      </c>
      <c r="D357" s="9" t="s">
        <v>976</v>
      </c>
      <c r="E357" s="138" t="s">
        <v>977</v>
      </c>
      <c r="F357" s="138" t="s">
        <v>1003</v>
      </c>
      <c r="G357" s="138" t="s">
        <v>1004</v>
      </c>
      <c r="H357" s="138" t="s">
        <v>317</v>
      </c>
      <c r="I357" s="138" t="s">
        <v>317</v>
      </c>
      <c r="J357" s="138" t="s">
        <v>980</v>
      </c>
      <c r="K357" s="9" t="s">
        <v>96</v>
      </c>
      <c r="L357" s="7" t="s">
        <v>97</v>
      </c>
      <c r="M357" s="7" t="s">
        <v>98</v>
      </c>
      <c r="N357" s="141">
        <v>2303.9530800000002</v>
      </c>
      <c r="O357" s="142">
        <v>2406.22505</v>
      </c>
      <c r="P357" s="141">
        <v>4710.1781300000002</v>
      </c>
      <c r="Q357" s="141">
        <v>-244.01131000000001</v>
      </c>
      <c r="R357" s="141">
        <v>1067.6993600000001</v>
      </c>
      <c r="S357" s="141">
        <v>823.68805000000009</v>
      </c>
      <c r="T357" s="144">
        <v>-1338.5256899999999</v>
      </c>
      <c r="U357" s="144">
        <v>-3886.49008</v>
      </c>
      <c r="V357" s="145">
        <v>-0.5562761845572175</v>
      </c>
      <c r="W357" s="145">
        <v>-0.82512592363465453</v>
      </c>
      <c r="X357" s="9" t="s">
        <v>598</v>
      </c>
      <c r="Y357" s="9" t="s">
        <v>598</v>
      </c>
      <c r="Z357" s="138" t="s">
        <v>599</v>
      </c>
      <c r="AA357" s="146" t="s">
        <v>100</v>
      </c>
      <c r="AB357" s="146" t="s">
        <v>100</v>
      </c>
      <c r="AC357" s="146" t="s">
        <v>100</v>
      </c>
      <c r="AD357" s="146" t="s">
        <v>100</v>
      </c>
      <c r="AE357" s="146" t="s">
        <v>100</v>
      </c>
      <c r="AF357" s="146" t="s">
        <v>100</v>
      </c>
      <c r="AG357" s="147" t="s">
        <v>100</v>
      </c>
      <c r="AH357" s="147" t="s">
        <v>100</v>
      </c>
      <c r="AI357" s="148" t="s">
        <v>100</v>
      </c>
      <c r="AJ357" s="148" t="s">
        <v>100</v>
      </c>
      <c r="AK357" s="9" t="s">
        <v>100</v>
      </c>
      <c r="AL357" s="139" t="s">
        <v>600</v>
      </c>
      <c r="AM357" s="139" t="s">
        <v>100</v>
      </c>
      <c r="AN357" s="79" t="s">
        <v>114</v>
      </c>
      <c r="AO357" s="79" t="s">
        <v>114</v>
      </c>
      <c r="AP357" s="79" t="s">
        <v>114</v>
      </c>
      <c r="AQ357" s="32" t="s">
        <v>430</v>
      </c>
      <c r="AR357" s="138" t="s">
        <v>1005</v>
      </c>
    </row>
    <row r="358" spans="1:44" ht="38.25">
      <c r="A358" s="9">
        <v>354</v>
      </c>
      <c r="B358" s="7" t="s">
        <v>88</v>
      </c>
      <c r="C358" s="7" t="s">
        <v>594</v>
      </c>
      <c r="D358" s="9" t="s">
        <v>976</v>
      </c>
      <c r="E358" s="138" t="s">
        <v>977</v>
      </c>
      <c r="F358" s="138" t="s">
        <v>1003</v>
      </c>
      <c r="G358" s="138" t="s">
        <v>1004</v>
      </c>
      <c r="H358" s="138" t="s">
        <v>982</v>
      </c>
      <c r="I358" s="138" t="s">
        <v>1006</v>
      </c>
      <c r="J358" s="138" t="s">
        <v>980</v>
      </c>
      <c r="K358" s="9" t="s">
        <v>96</v>
      </c>
      <c r="L358" s="7" t="s">
        <v>100</v>
      </c>
      <c r="M358" s="7" t="s">
        <v>100</v>
      </c>
      <c r="N358" s="141">
        <v>2303.9530800000002</v>
      </c>
      <c r="O358" s="142">
        <v>2406.22505</v>
      </c>
      <c r="P358" s="141">
        <v>4710.1781300000002</v>
      </c>
      <c r="Q358" s="141">
        <v>-244.01131000000001</v>
      </c>
      <c r="R358" s="141">
        <v>1067.6993600000001</v>
      </c>
      <c r="S358" s="141">
        <v>823.68805000000009</v>
      </c>
      <c r="T358" s="144">
        <v>-1338.5256899999999</v>
      </c>
      <c r="U358" s="144">
        <v>-3886.49008</v>
      </c>
      <c r="V358" s="145">
        <v>-0.5562761845572175</v>
      </c>
      <c r="W358" s="145">
        <v>-0.82512592363465453</v>
      </c>
      <c r="X358" s="9" t="s">
        <v>100</v>
      </c>
      <c r="Y358" s="9" t="s">
        <v>100</v>
      </c>
      <c r="Z358" s="138" t="s">
        <v>100</v>
      </c>
      <c r="AA358" s="146" t="s">
        <v>100</v>
      </c>
      <c r="AB358" s="146" t="s">
        <v>100</v>
      </c>
      <c r="AC358" s="146" t="s">
        <v>100</v>
      </c>
      <c r="AD358" s="146" t="s">
        <v>100</v>
      </c>
      <c r="AE358" s="146" t="s">
        <v>100</v>
      </c>
      <c r="AF358" s="146" t="s">
        <v>100</v>
      </c>
      <c r="AG358" s="147" t="s">
        <v>100</v>
      </c>
      <c r="AH358" s="147" t="s">
        <v>100</v>
      </c>
      <c r="AI358" s="148" t="s">
        <v>100</v>
      </c>
      <c r="AJ358" s="148" t="s">
        <v>100</v>
      </c>
      <c r="AK358" s="9" t="s">
        <v>100</v>
      </c>
      <c r="AL358" s="139" t="s">
        <v>100</v>
      </c>
      <c r="AM358" s="139" t="s">
        <v>100</v>
      </c>
      <c r="AN358" s="79" t="s">
        <v>100</v>
      </c>
      <c r="AO358" s="79" t="s">
        <v>100</v>
      </c>
      <c r="AP358" s="79" t="s">
        <v>100</v>
      </c>
      <c r="AQ358" s="32" t="s">
        <v>100</v>
      </c>
      <c r="AR358" s="138" t="s">
        <v>100</v>
      </c>
    </row>
    <row r="359" spans="1:44" ht="38.25">
      <c r="A359" s="9">
        <v>355</v>
      </c>
      <c r="B359" s="7" t="s">
        <v>88</v>
      </c>
      <c r="C359" s="7" t="s">
        <v>594</v>
      </c>
      <c r="D359" s="9" t="s">
        <v>976</v>
      </c>
      <c r="E359" s="138" t="s">
        <v>977</v>
      </c>
      <c r="F359" s="138" t="s">
        <v>1003</v>
      </c>
      <c r="G359" s="138" t="s">
        <v>1004</v>
      </c>
      <c r="H359" s="138" t="s">
        <v>602</v>
      </c>
      <c r="I359" s="138" t="s">
        <v>1007</v>
      </c>
      <c r="J359" s="138" t="s">
        <v>980</v>
      </c>
      <c r="K359" s="9" t="s">
        <v>96</v>
      </c>
      <c r="L359" s="7" t="s">
        <v>100</v>
      </c>
      <c r="M359" s="7" t="s">
        <v>100</v>
      </c>
      <c r="N359" s="141">
        <v>2303.9530800000002</v>
      </c>
      <c r="O359" s="142">
        <v>2406.22505</v>
      </c>
      <c r="P359" s="141">
        <v>4710.1781300000002</v>
      </c>
      <c r="Q359" s="141">
        <v>-244.01131000000001</v>
      </c>
      <c r="R359" s="141">
        <v>1067.6993600000001</v>
      </c>
      <c r="S359" s="141">
        <v>823.68805000000009</v>
      </c>
      <c r="T359" s="144">
        <v>-1338.5256899999999</v>
      </c>
      <c r="U359" s="144">
        <v>-3886.49008</v>
      </c>
      <c r="V359" s="145">
        <v>-0.5562761845572175</v>
      </c>
      <c r="W359" s="145">
        <v>-0.82512592363465453</v>
      </c>
      <c r="X359" s="9" t="s">
        <v>100</v>
      </c>
      <c r="Y359" s="9" t="s">
        <v>100</v>
      </c>
      <c r="Z359" s="138" t="s">
        <v>100</v>
      </c>
      <c r="AA359" s="146" t="s">
        <v>100</v>
      </c>
      <c r="AB359" s="146" t="s">
        <v>100</v>
      </c>
      <c r="AC359" s="146" t="s">
        <v>100</v>
      </c>
      <c r="AD359" s="146" t="s">
        <v>100</v>
      </c>
      <c r="AE359" s="146" t="s">
        <v>100</v>
      </c>
      <c r="AF359" s="146" t="s">
        <v>100</v>
      </c>
      <c r="AG359" s="147" t="s">
        <v>100</v>
      </c>
      <c r="AH359" s="147" t="s">
        <v>100</v>
      </c>
      <c r="AI359" s="148" t="s">
        <v>100</v>
      </c>
      <c r="AJ359" s="148" t="s">
        <v>100</v>
      </c>
      <c r="AK359" s="9" t="s">
        <v>100</v>
      </c>
      <c r="AL359" s="139" t="s">
        <v>100</v>
      </c>
      <c r="AM359" s="139" t="s">
        <v>100</v>
      </c>
      <c r="AN359" s="79" t="s">
        <v>100</v>
      </c>
      <c r="AO359" s="79" t="s">
        <v>100</v>
      </c>
      <c r="AP359" s="79" t="s">
        <v>100</v>
      </c>
      <c r="AQ359" s="32" t="s">
        <v>100</v>
      </c>
      <c r="AR359" s="138" t="s">
        <v>100</v>
      </c>
    </row>
    <row r="360" spans="1:44" ht="76.150000000000006" customHeight="1">
      <c r="A360" s="9">
        <v>356</v>
      </c>
      <c r="B360" s="7" t="s">
        <v>88</v>
      </c>
      <c r="C360" s="7" t="s">
        <v>594</v>
      </c>
      <c r="D360" s="9" t="s">
        <v>976</v>
      </c>
      <c r="E360" s="138" t="s">
        <v>977</v>
      </c>
      <c r="F360" s="138" t="s">
        <v>1008</v>
      </c>
      <c r="G360" s="138" t="s">
        <v>1009</v>
      </c>
      <c r="H360" s="138" t="s">
        <v>317</v>
      </c>
      <c r="I360" s="138" t="s">
        <v>317</v>
      </c>
      <c r="J360" s="138" t="s">
        <v>980</v>
      </c>
      <c r="K360" s="9" t="s">
        <v>96</v>
      </c>
      <c r="L360" s="7" t="s">
        <v>97</v>
      </c>
      <c r="M360" s="7" t="s">
        <v>98</v>
      </c>
      <c r="N360" s="141">
        <v>33829.232189999995</v>
      </c>
      <c r="O360" s="142">
        <v>35330.904240000003</v>
      </c>
      <c r="P360" s="141">
        <v>69160.136429999999</v>
      </c>
      <c r="Q360" s="141">
        <v>17542.351139999999</v>
      </c>
      <c r="R360" s="141">
        <v>20310.948039999999</v>
      </c>
      <c r="S360" s="141">
        <v>37853.299180000002</v>
      </c>
      <c r="T360" s="144">
        <v>-15019.956200000004</v>
      </c>
      <c r="U360" s="144">
        <v>-31306.837249999997</v>
      </c>
      <c r="V360" s="145">
        <v>-0.42512232627760232</v>
      </c>
      <c r="W360" s="145">
        <v>-0.45267171041062099</v>
      </c>
      <c r="X360" s="9" t="s">
        <v>598</v>
      </c>
      <c r="Y360" s="9" t="s">
        <v>611</v>
      </c>
      <c r="Z360" s="138" t="s">
        <v>599</v>
      </c>
      <c r="AA360" s="146" t="s">
        <v>100</v>
      </c>
      <c r="AB360" s="146" t="s">
        <v>100</v>
      </c>
      <c r="AC360" s="146" t="s">
        <v>100</v>
      </c>
      <c r="AD360" s="146" t="s">
        <v>100</v>
      </c>
      <c r="AE360" s="146" t="s">
        <v>100</v>
      </c>
      <c r="AF360" s="146" t="s">
        <v>100</v>
      </c>
      <c r="AG360" s="147" t="s">
        <v>100</v>
      </c>
      <c r="AH360" s="147" t="s">
        <v>100</v>
      </c>
      <c r="AI360" s="148" t="s">
        <v>100</v>
      </c>
      <c r="AJ360" s="148" t="s">
        <v>100</v>
      </c>
      <c r="AK360" s="9" t="s">
        <v>100</v>
      </c>
      <c r="AL360" s="139" t="s">
        <v>1010</v>
      </c>
      <c r="AM360" s="139" t="s">
        <v>100</v>
      </c>
      <c r="AN360" s="79" t="s">
        <v>114</v>
      </c>
      <c r="AO360" s="79" t="s">
        <v>114</v>
      </c>
      <c r="AP360" s="79" t="s">
        <v>114</v>
      </c>
      <c r="AQ360" s="32" t="s">
        <v>430</v>
      </c>
      <c r="AR360" s="138" t="s">
        <v>1011</v>
      </c>
    </row>
    <row r="361" spans="1:44" ht="38.25">
      <c r="A361" s="9">
        <v>357</v>
      </c>
      <c r="B361" s="7" t="s">
        <v>88</v>
      </c>
      <c r="C361" s="7" t="s">
        <v>594</v>
      </c>
      <c r="D361" s="9" t="s">
        <v>976</v>
      </c>
      <c r="E361" s="138" t="s">
        <v>977</v>
      </c>
      <c r="F361" s="138" t="s">
        <v>1008</v>
      </c>
      <c r="G361" s="138" t="s">
        <v>1009</v>
      </c>
      <c r="H361" s="138" t="s">
        <v>982</v>
      </c>
      <c r="I361" s="124" t="s">
        <v>1012</v>
      </c>
      <c r="J361" s="138" t="s">
        <v>980</v>
      </c>
      <c r="K361" s="9" t="s">
        <v>96</v>
      </c>
      <c r="L361" s="7" t="s">
        <v>100</v>
      </c>
      <c r="M361" s="7" t="s">
        <v>100</v>
      </c>
      <c r="N361" s="141">
        <v>33829.232189999995</v>
      </c>
      <c r="O361" s="142">
        <v>35330.904240000003</v>
      </c>
      <c r="P361" s="141">
        <v>69160.136429999999</v>
      </c>
      <c r="Q361" s="141">
        <v>17542.351139999999</v>
      </c>
      <c r="R361" s="141">
        <v>20310.948039999999</v>
      </c>
      <c r="S361" s="141">
        <v>37853.299180000002</v>
      </c>
      <c r="T361" s="144">
        <v>-15019.956200000004</v>
      </c>
      <c r="U361" s="144">
        <v>-31306.837249999997</v>
      </c>
      <c r="V361" s="145">
        <v>-0.42512232627760232</v>
      </c>
      <c r="W361" s="145">
        <v>-0.45267171041062099</v>
      </c>
      <c r="X361" s="9" t="s">
        <v>100</v>
      </c>
      <c r="Y361" s="9" t="s">
        <v>100</v>
      </c>
      <c r="Z361" s="138" t="s">
        <v>100</v>
      </c>
      <c r="AA361" s="146" t="s">
        <v>100</v>
      </c>
      <c r="AB361" s="146" t="s">
        <v>100</v>
      </c>
      <c r="AC361" s="146" t="s">
        <v>100</v>
      </c>
      <c r="AD361" s="146" t="s">
        <v>100</v>
      </c>
      <c r="AE361" s="146" t="s">
        <v>100</v>
      </c>
      <c r="AF361" s="146" t="s">
        <v>100</v>
      </c>
      <c r="AG361" s="147" t="s">
        <v>100</v>
      </c>
      <c r="AH361" s="147" t="s">
        <v>100</v>
      </c>
      <c r="AI361" s="148" t="s">
        <v>100</v>
      </c>
      <c r="AJ361" s="148" t="s">
        <v>100</v>
      </c>
      <c r="AK361" s="9" t="s">
        <v>100</v>
      </c>
      <c r="AL361" s="139" t="s">
        <v>100</v>
      </c>
      <c r="AM361" s="139" t="s">
        <v>100</v>
      </c>
      <c r="AN361" s="79" t="s">
        <v>100</v>
      </c>
      <c r="AO361" s="79" t="s">
        <v>100</v>
      </c>
      <c r="AP361" s="79" t="s">
        <v>100</v>
      </c>
      <c r="AQ361" s="32" t="s">
        <v>100</v>
      </c>
      <c r="AR361" s="138" t="s">
        <v>100</v>
      </c>
    </row>
    <row r="362" spans="1:44" ht="38.25">
      <c r="A362" s="9">
        <v>358</v>
      </c>
      <c r="B362" s="7" t="s">
        <v>88</v>
      </c>
      <c r="C362" s="7" t="s">
        <v>594</v>
      </c>
      <c r="D362" s="9" t="s">
        <v>976</v>
      </c>
      <c r="E362" s="138" t="s">
        <v>977</v>
      </c>
      <c r="F362" s="138" t="s">
        <v>1008</v>
      </c>
      <c r="G362" s="138" t="s">
        <v>1009</v>
      </c>
      <c r="H362" s="138" t="s">
        <v>602</v>
      </c>
      <c r="I362" s="124" t="s">
        <v>1013</v>
      </c>
      <c r="J362" s="138" t="s">
        <v>980</v>
      </c>
      <c r="K362" s="9" t="s">
        <v>96</v>
      </c>
      <c r="L362" s="7" t="s">
        <v>100</v>
      </c>
      <c r="M362" s="7" t="s">
        <v>100</v>
      </c>
      <c r="N362" s="141">
        <v>33829.232189999995</v>
      </c>
      <c r="O362" s="142">
        <v>35330.904240000003</v>
      </c>
      <c r="P362" s="141">
        <v>69160.136429999999</v>
      </c>
      <c r="Q362" s="141">
        <v>17542.351139999999</v>
      </c>
      <c r="R362" s="141">
        <v>20310.948039999999</v>
      </c>
      <c r="S362" s="141">
        <v>37853.299180000002</v>
      </c>
      <c r="T362" s="144">
        <v>-15019.956200000004</v>
      </c>
      <c r="U362" s="144">
        <v>-31306.837249999997</v>
      </c>
      <c r="V362" s="145">
        <v>-0.42512232627760232</v>
      </c>
      <c r="W362" s="145">
        <v>-0.45267171041062099</v>
      </c>
      <c r="X362" s="9" t="s">
        <v>100</v>
      </c>
      <c r="Y362" s="9" t="s">
        <v>100</v>
      </c>
      <c r="Z362" s="138" t="s">
        <v>100</v>
      </c>
      <c r="AA362" s="146" t="s">
        <v>100</v>
      </c>
      <c r="AB362" s="146" t="s">
        <v>100</v>
      </c>
      <c r="AC362" s="146" t="s">
        <v>100</v>
      </c>
      <c r="AD362" s="146" t="s">
        <v>100</v>
      </c>
      <c r="AE362" s="146" t="s">
        <v>100</v>
      </c>
      <c r="AF362" s="146" t="s">
        <v>100</v>
      </c>
      <c r="AG362" s="147" t="s">
        <v>100</v>
      </c>
      <c r="AH362" s="147" t="s">
        <v>100</v>
      </c>
      <c r="AI362" s="148" t="s">
        <v>100</v>
      </c>
      <c r="AJ362" s="148" t="s">
        <v>100</v>
      </c>
      <c r="AK362" s="9" t="s">
        <v>100</v>
      </c>
      <c r="AL362" s="139" t="s">
        <v>100</v>
      </c>
      <c r="AM362" s="139" t="s">
        <v>100</v>
      </c>
      <c r="AN362" s="79" t="s">
        <v>100</v>
      </c>
      <c r="AO362" s="79" t="s">
        <v>100</v>
      </c>
      <c r="AP362" s="79" t="s">
        <v>100</v>
      </c>
      <c r="AQ362" s="32" t="s">
        <v>100</v>
      </c>
      <c r="AR362" s="138" t="s">
        <v>100</v>
      </c>
    </row>
    <row r="363" spans="1:44" ht="178.5">
      <c r="A363" s="9">
        <v>359</v>
      </c>
      <c r="B363" s="7" t="s">
        <v>88</v>
      </c>
      <c r="C363" s="7" t="s">
        <v>594</v>
      </c>
      <c r="D363" s="9" t="s">
        <v>976</v>
      </c>
      <c r="E363" s="138" t="s">
        <v>977</v>
      </c>
      <c r="F363" s="138" t="s">
        <v>1014</v>
      </c>
      <c r="G363" s="138" t="s">
        <v>1015</v>
      </c>
      <c r="H363" s="138" t="s">
        <v>317</v>
      </c>
      <c r="I363" s="138" t="s">
        <v>317</v>
      </c>
      <c r="J363" s="138" t="s">
        <v>980</v>
      </c>
      <c r="K363" s="9" t="s">
        <v>96</v>
      </c>
      <c r="L363" s="7" t="s">
        <v>97</v>
      </c>
      <c r="M363" s="7" t="s">
        <v>98</v>
      </c>
      <c r="N363" s="141">
        <v>5649.1347100000003</v>
      </c>
      <c r="O363" s="142">
        <v>5899.8985300000004</v>
      </c>
      <c r="P363" s="141">
        <v>11549.033240000001</v>
      </c>
      <c r="Q363" s="141">
        <v>832.96104000000003</v>
      </c>
      <c r="R363" s="141">
        <v>653.11391000000003</v>
      </c>
      <c r="S363" s="141">
        <v>1486.0749500000002</v>
      </c>
      <c r="T363" s="144">
        <v>-5246.7846200000004</v>
      </c>
      <c r="U363" s="144">
        <v>-10062.95829</v>
      </c>
      <c r="V363" s="145">
        <v>-0.88930082328043025</v>
      </c>
      <c r="W363" s="145">
        <v>-0.87132473176603309</v>
      </c>
      <c r="X363" s="9" t="s">
        <v>598</v>
      </c>
      <c r="Y363" s="9" t="s">
        <v>598</v>
      </c>
      <c r="Z363" s="138" t="s">
        <v>599</v>
      </c>
      <c r="AA363" s="146" t="s">
        <v>100</v>
      </c>
      <c r="AB363" s="146" t="s">
        <v>100</v>
      </c>
      <c r="AC363" s="146" t="s">
        <v>100</v>
      </c>
      <c r="AD363" s="146" t="s">
        <v>100</v>
      </c>
      <c r="AE363" s="146" t="s">
        <v>100</v>
      </c>
      <c r="AF363" s="146" t="s">
        <v>100</v>
      </c>
      <c r="AG363" s="147" t="s">
        <v>100</v>
      </c>
      <c r="AH363" s="147" t="s">
        <v>100</v>
      </c>
      <c r="AI363" s="148" t="s">
        <v>100</v>
      </c>
      <c r="AJ363" s="148" t="s">
        <v>100</v>
      </c>
      <c r="AK363" s="9" t="s">
        <v>100</v>
      </c>
      <c r="AL363" s="139" t="s">
        <v>600</v>
      </c>
      <c r="AM363" s="139" t="s">
        <v>100</v>
      </c>
      <c r="AN363" s="79" t="s">
        <v>114</v>
      </c>
      <c r="AO363" s="79" t="s">
        <v>114</v>
      </c>
      <c r="AP363" s="79" t="s">
        <v>114</v>
      </c>
      <c r="AQ363" s="32" t="s">
        <v>430</v>
      </c>
      <c r="AR363" s="138" t="s">
        <v>1016</v>
      </c>
    </row>
    <row r="364" spans="1:44" ht="25.5">
      <c r="A364" s="9">
        <v>360</v>
      </c>
      <c r="B364" s="7" t="s">
        <v>88</v>
      </c>
      <c r="C364" s="7" t="s">
        <v>594</v>
      </c>
      <c r="D364" s="9" t="s">
        <v>976</v>
      </c>
      <c r="E364" s="138" t="s">
        <v>977</v>
      </c>
      <c r="F364" s="138" t="s">
        <v>1014</v>
      </c>
      <c r="G364" s="138" t="s">
        <v>1015</v>
      </c>
      <c r="H364" s="138" t="s">
        <v>982</v>
      </c>
      <c r="I364" s="138" t="s">
        <v>1017</v>
      </c>
      <c r="J364" s="138" t="s">
        <v>980</v>
      </c>
      <c r="K364" s="9" t="s">
        <v>122</v>
      </c>
      <c r="L364" s="7" t="s">
        <v>100</v>
      </c>
      <c r="M364" s="7" t="s">
        <v>100</v>
      </c>
      <c r="N364" s="141">
        <v>4230.5804900000003</v>
      </c>
      <c r="O364" s="142">
        <v>4418.3750099999997</v>
      </c>
      <c r="P364" s="141">
        <v>8648.9555</v>
      </c>
      <c r="Q364" s="141">
        <v>835.54164000000003</v>
      </c>
      <c r="R364" s="141">
        <v>653.11391000000003</v>
      </c>
      <c r="S364" s="141">
        <v>1488.6555499999999</v>
      </c>
      <c r="T364" s="144">
        <v>-3765.2610999999997</v>
      </c>
      <c r="U364" s="144">
        <v>-7160.2999500000005</v>
      </c>
      <c r="V364" s="145">
        <v>-0.85218232754761125</v>
      </c>
      <c r="W364" s="145">
        <v>-0.82788030878410701</v>
      </c>
      <c r="X364" s="9" t="s">
        <v>100</v>
      </c>
      <c r="Y364" s="9" t="s">
        <v>100</v>
      </c>
      <c r="Z364" s="138" t="s">
        <v>100</v>
      </c>
      <c r="AA364" s="146" t="s">
        <v>100</v>
      </c>
      <c r="AB364" s="146" t="s">
        <v>100</v>
      </c>
      <c r="AC364" s="146" t="s">
        <v>100</v>
      </c>
      <c r="AD364" s="146" t="s">
        <v>100</v>
      </c>
      <c r="AE364" s="146" t="s">
        <v>100</v>
      </c>
      <c r="AF364" s="146" t="s">
        <v>100</v>
      </c>
      <c r="AG364" s="147" t="s">
        <v>100</v>
      </c>
      <c r="AH364" s="147" t="s">
        <v>100</v>
      </c>
      <c r="AI364" s="148" t="s">
        <v>100</v>
      </c>
      <c r="AJ364" s="148" t="s">
        <v>100</v>
      </c>
      <c r="AK364" s="9" t="s">
        <v>100</v>
      </c>
      <c r="AL364" s="139" t="s">
        <v>100</v>
      </c>
      <c r="AM364" s="139" t="s">
        <v>100</v>
      </c>
      <c r="AN364" s="79" t="s">
        <v>100</v>
      </c>
      <c r="AO364" s="79" t="s">
        <v>100</v>
      </c>
      <c r="AP364" s="79" t="s">
        <v>100</v>
      </c>
      <c r="AQ364" s="32" t="s">
        <v>100</v>
      </c>
      <c r="AR364" s="138" t="s">
        <v>100</v>
      </c>
    </row>
    <row r="365" spans="1:44" ht="25.5">
      <c r="A365" s="9">
        <v>361</v>
      </c>
      <c r="B365" s="7" t="s">
        <v>88</v>
      </c>
      <c r="C365" s="7" t="s">
        <v>594</v>
      </c>
      <c r="D365" s="9" t="s">
        <v>976</v>
      </c>
      <c r="E365" s="138" t="s">
        <v>977</v>
      </c>
      <c r="F365" s="138" t="s">
        <v>1014</v>
      </c>
      <c r="G365" s="138" t="s">
        <v>1015</v>
      </c>
      <c r="H365" s="138" t="s">
        <v>982</v>
      </c>
      <c r="I365" s="138" t="s">
        <v>1018</v>
      </c>
      <c r="J365" s="138" t="s">
        <v>980</v>
      </c>
      <c r="K365" s="9" t="s">
        <v>122</v>
      </c>
      <c r="L365" s="7" t="s">
        <v>100</v>
      </c>
      <c r="M365" s="7" t="s">
        <v>100</v>
      </c>
      <c r="N365" s="141">
        <v>1418.55422</v>
      </c>
      <c r="O365" s="142">
        <v>1481.52352</v>
      </c>
      <c r="P365" s="141">
        <v>2900.0777399999997</v>
      </c>
      <c r="Q365" s="141">
        <v>-2.5806</v>
      </c>
      <c r="R365" s="141">
        <v>0</v>
      </c>
      <c r="S365" s="141">
        <v>-2.5806</v>
      </c>
      <c r="T365" s="144">
        <v>-1481.52352</v>
      </c>
      <c r="U365" s="144">
        <v>-2902.6583399999995</v>
      </c>
      <c r="V365" s="145">
        <v>-1</v>
      </c>
      <c r="W365" s="145">
        <v>-1.0008898382151645</v>
      </c>
      <c r="X365" s="9" t="s">
        <v>100</v>
      </c>
      <c r="Y365" s="9" t="s">
        <v>100</v>
      </c>
      <c r="Z365" s="138" t="s">
        <v>100</v>
      </c>
      <c r="AA365" s="146" t="s">
        <v>100</v>
      </c>
      <c r="AB365" s="146" t="s">
        <v>100</v>
      </c>
      <c r="AC365" s="146" t="s">
        <v>100</v>
      </c>
      <c r="AD365" s="146" t="s">
        <v>100</v>
      </c>
      <c r="AE365" s="146" t="s">
        <v>100</v>
      </c>
      <c r="AF365" s="146" t="s">
        <v>100</v>
      </c>
      <c r="AG365" s="147" t="s">
        <v>100</v>
      </c>
      <c r="AH365" s="147" t="s">
        <v>100</v>
      </c>
      <c r="AI365" s="148" t="s">
        <v>100</v>
      </c>
      <c r="AJ365" s="148" t="s">
        <v>100</v>
      </c>
      <c r="AK365" s="9" t="s">
        <v>100</v>
      </c>
      <c r="AL365" s="139" t="s">
        <v>100</v>
      </c>
      <c r="AM365" s="139" t="s">
        <v>100</v>
      </c>
      <c r="AN365" s="79" t="s">
        <v>100</v>
      </c>
      <c r="AO365" s="79" t="s">
        <v>100</v>
      </c>
      <c r="AP365" s="79" t="s">
        <v>100</v>
      </c>
      <c r="AQ365" s="32" t="s">
        <v>100</v>
      </c>
      <c r="AR365" s="138" t="s">
        <v>100</v>
      </c>
    </row>
    <row r="366" spans="1:44" ht="111" customHeight="1">
      <c r="A366" s="9">
        <v>362</v>
      </c>
      <c r="B366" s="7" t="s">
        <v>88</v>
      </c>
      <c r="C366" s="7" t="s">
        <v>594</v>
      </c>
      <c r="D366" s="9" t="s">
        <v>976</v>
      </c>
      <c r="E366" s="138" t="s">
        <v>977</v>
      </c>
      <c r="F366" s="138" t="s">
        <v>1019</v>
      </c>
      <c r="G366" s="138" t="s">
        <v>1020</v>
      </c>
      <c r="H366" s="138" t="s">
        <v>317</v>
      </c>
      <c r="I366" s="138" t="s">
        <v>317</v>
      </c>
      <c r="J366" s="138" t="s">
        <v>980</v>
      </c>
      <c r="K366" s="9" t="s">
        <v>96</v>
      </c>
      <c r="L366" s="7" t="s">
        <v>97</v>
      </c>
      <c r="M366" s="7" t="s">
        <v>98</v>
      </c>
      <c r="N366" s="141">
        <v>9496.75216</v>
      </c>
      <c r="O366" s="142">
        <v>9918.3108599999996</v>
      </c>
      <c r="P366" s="141">
        <v>19415.063020000001</v>
      </c>
      <c r="Q366" s="141">
        <v>29062.350010000002</v>
      </c>
      <c r="R366" s="141">
        <v>38379.320959999997</v>
      </c>
      <c r="S366" s="141">
        <v>67441.670970000006</v>
      </c>
      <c r="T366" s="144">
        <v>28461.0101</v>
      </c>
      <c r="U366" s="144">
        <v>48026.607950000005</v>
      </c>
      <c r="V366" s="145">
        <v>2.8695420522441664</v>
      </c>
      <c r="W366" s="145">
        <v>2.4736776749334499</v>
      </c>
      <c r="X366" s="9" t="s">
        <v>611</v>
      </c>
      <c r="Y366" s="9" t="s">
        <v>611</v>
      </c>
      <c r="Z366" s="138" t="s">
        <v>599</v>
      </c>
      <c r="AA366" s="146" t="s">
        <v>100</v>
      </c>
      <c r="AB366" s="146" t="s">
        <v>100</v>
      </c>
      <c r="AC366" s="146" t="s">
        <v>100</v>
      </c>
      <c r="AD366" s="146" t="s">
        <v>100</v>
      </c>
      <c r="AE366" s="146" t="s">
        <v>100</v>
      </c>
      <c r="AF366" s="146" t="s">
        <v>100</v>
      </c>
      <c r="AG366" s="147" t="s">
        <v>100</v>
      </c>
      <c r="AH366" s="147" t="s">
        <v>100</v>
      </c>
      <c r="AI366" s="148" t="s">
        <v>100</v>
      </c>
      <c r="AJ366" s="148" t="s">
        <v>100</v>
      </c>
      <c r="AK366" s="9" t="s">
        <v>100</v>
      </c>
      <c r="AL366" s="139" t="s">
        <v>1021</v>
      </c>
      <c r="AM366" s="139" t="s">
        <v>100</v>
      </c>
      <c r="AN366" s="79" t="s">
        <v>125</v>
      </c>
      <c r="AO366" s="79" t="s">
        <v>125</v>
      </c>
      <c r="AP366" s="79" t="s">
        <v>125</v>
      </c>
      <c r="AQ366" s="32" t="s">
        <v>678</v>
      </c>
      <c r="AR366" s="138" t="s">
        <v>1022</v>
      </c>
    </row>
    <row r="367" spans="1:44" ht="38.25">
      <c r="A367" s="9">
        <v>363</v>
      </c>
      <c r="B367" s="7" t="s">
        <v>88</v>
      </c>
      <c r="C367" s="7" t="s">
        <v>594</v>
      </c>
      <c r="D367" s="9" t="s">
        <v>976</v>
      </c>
      <c r="E367" s="138" t="s">
        <v>977</v>
      </c>
      <c r="F367" s="138" t="s">
        <v>1019</v>
      </c>
      <c r="G367" s="138" t="s">
        <v>1020</v>
      </c>
      <c r="H367" s="138" t="s">
        <v>982</v>
      </c>
      <c r="I367" s="138" t="s">
        <v>1023</v>
      </c>
      <c r="J367" s="138" t="s">
        <v>980</v>
      </c>
      <c r="K367" s="9" t="s">
        <v>96</v>
      </c>
      <c r="L367" s="7" t="s">
        <v>100</v>
      </c>
      <c r="M367" s="7" t="s">
        <v>100</v>
      </c>
      <c r="N367" s="141">
        <v>9496.75216</v>
      </c>
      <c r="O367" s="142">
        <v>9918.3108599999996</v>
      </c>
      <c r="P367" s="141">
        <v>19415.063020000001</v>
      </c>
      <c r="Q367" s="141">
        <v>29062.350010000002</v>
      </c>
      <c r="R367" s="141">
        <v>38379.320959999997</v>
      </c>
      <c r="S367" s="141">
        <v>67441.670970000006</v>
      </c>
      <c r="T367" s="144">
        <v>28461.0101</v>
      </c>
      <c r="U367" s="144">
        <v>48026.607950000005</v>
      </c>
      <c r="V367" s="145">
        <v>2.8695420522441664</v>
      </c>
      <c r="W367" s="145">
        <v>2.4736776749334499</v>
      </c>
      <c r="X367" s="9" t="s">
        <v>100</v>
      </c>
      <c r="Y367" s="9" t="s">
        <v>100</v>
      </c>
      <c r="Z367" s="138" t="s">
        <v>100</v>
      </c>
      <c r="AA367" s="146" t="s">
        <v>100</v>
      </c>
      <c r="AB367" s="146" t="s">
        <v>100</v>
      </c>
      <c r="AC367" s="146" t="s">
        <v>100</v>
      </c>
      <c r="AD367" s="146" t="s">
        <v>100</v>
      </c>
      <c r="AE367" s="146" t="s">
        <v>100</v>
      </c>
      <c r="AF367" s="146" t="s">
        <v>100</v>
      </c>
      <c r="AG367" s="147" t="s">
        <v>100</v>
      </c>
      <c r="AH367" s="147" t="s">
        <v>100</v>
      </c>
      <c r="AI367" s="148" t="s">
        <v>100</v>
      </c>
      <c r="AJ367" s="148" t="s">
        <v>100</v>
      </c>
      <c r="AK367" s="9" t="s">
        <v>100</v>
      </c>
      <c r="AL367" s="139" t="s">
        <v>100</v>
      </c>
      <c r="AM367" s="139" t="s">
        <v>100</v>
      </c>
      <c r="AN367" s="79" t="s">
        <v>100</v>
      </c>
      <c r="AO367" s="79" t="s">
        <v>100</v>
      </c>
      <c r="AP367" s="79" t="s">
        <v>100</v>
      </c>
      <c r="AQ367" s="32" t="s">
        <v>100</v>
      </c>
      <c r="AR367" s="138" t="s">
        <v>100</v>
      </c>
    </row>
    <row r="368" spans="1:44" ht="51">
      <c r="A368" s="9">
        <v>364</v>
      </c>
      <c r="B368" s="7" t="s">
        <v>88</v>
      </c>
      <c r="C368" s="7" t="s">
        <v>594</v>
      </c>
      <c r="D368" s="9" t="s">
        <v>976</v>
      </c>
      <c r="E368" s="138" t="s">
        <v>977</v>
      </c>
      <c r="F368" s="138" t="s">
        <v>1019</v>
      </c>
      <c r="G368" s="138" t="s">
        <v>1020</v>
      </c>
      <c r="H368" s="138" t="s">
        <v>602</v>
      </c>
      <c r="I368" s="138" t="s">
        <v>1024</v>
      </c>
      <c r="J368" s="138" t="s">
        <v>980</v>
      </c>
      <c r="K368" s="9" t="s">
        <v>96</v>
      </c>
      <c r="L368" s="7" t="s">
        <v>100</v>
      </c>
      <c r="M368" s="7" t="s">
        <v>100</v>
      </c>
      <c r="N368" s="141">
        <v>9496.75216</v>
      </c>
      <c r="O368" s="142">
        <v>9918.3108599999996</v>
      </c>
      <c r="P368" s="141">
        <v>19415.063020000001</v>
      </c>
      <c r="Q368" s="141">
        <v>29062.350010000002</v>
      </c>
      <c r="R368" s="141">
        <v>38379.320959999997</v>
      </c>
      <c r="S368" s="141">
        <v>67441.670970000006</v>
      </c>
      <c r="T368" s="144">
        <v>28461.0101</v>
      </c>
      <c r="U368" s="144">
        <v>48026.607950000005</v>
      </c>
      <c r="V368" s="145">
        <v>2.8695420522441664</v>
      </c>
      <c r="W368" s="145">
        <v>2.4736776749334499</v>
      </c>
      <c r="X368" s="9" t="s">
        <v>100</v>
      </c>
      <c r="Y368" s="9" t="s">
        <v>100</v>
      </c>
      <c r="Z368" s="138" t="s">
        <v>100</v>
      </c>
      <c r="AA368" s="146" t="s">
        <v>100</v>
      </c>
      <c r="AB368" s="146" t="s">
        <v>100</v>
      </c>
      <c r="AC368" s="146" t="s">
        <v>100</v>
      </c>
      <c r="AD368" s="146" t="s">
        <v>100</v>
      </c>
      <c r="AE368" s="146" t="s">
        <v>100</v>
      </c>
      <c r="AF368" s="146" t="s">
        <v>100</v>
      </c>
      <c r="AG368" s="147" t="s">
        <v>100</v>
      </c>
      <c r="AH368" s="147" t="s">
        <v>100</v>
      </c>
      <c r="AI368" s="148" t="s">
        <v>100</v>
      </c>
      <c r="AJ368" s="148" t="s">
        <v>100</v>
      </c>
      <c r="AK368" s="9" t="s">
        <v>100</v>
      </c>
      <c r="AL368" s="139" t="s">
        <v>100</v>
      </c>
      <c r="AM368" s="139" t="s">
        <v>100</v>
      </c>
      <c r="AN368" s="79" t="s">
        <v>100</v>
      </c>
      <c r="AO368" s="79" t="s">
        <v>100</v>
      </c>
      <c r="AP368" s="79" t="s">
        <v>100</v>
      </c>
      <c r="AQ368" s="32" t="s">
        <v>100</v>
      </c>
      <c r="AR368" s="138" t="s">
        <v>100</v>
      </c>
    </row>
    <row r="369" spans="1:44" ht="93" customHeight="1">
      <c r="A369" s="9">
        <v>365</v>
      </c>
      <c r="B369" s="7" t="s">
        <v>88</v>
      </c>
      <c r="C369" s="7" t="s">
        <v>594</v>
      </c>
      <c r="D369" s="9" t="s">
        <v>976</v>
      </c>
      <c r="E369" s="138" t="s">
        <v>977</v>
      </c>
      <c r="F369" s="138" t="s">
        <v>1025</v>
      </c>
      <c r="G369" s="138" t="s">
        <v>1026</v>
      </c>
      <c r="H369" s="138" t="s">
        <v>317</v>
      </c>
      <c r="I369" s="138" t="s">
        <v>317</v>
      </c>
      <c r="J369" s="138" t="s">
        <v>980</v>
      </c>
      <c r="K369" s="9" t="s">
        <v>96</v>
      </c>
      <c r="L369" s="7" t="s">
        <v>97</v>
      </c>
      <c r="M369" s="7" t="s">
        <v>98</v>
      </c>
      <c r="N369" s="141">
        <v>5649.1347100000003</v>
      </c>
      <c r="O369" s="142">
        <v>5899.8985300000004</v>
      </c>
      <c r="P369" s="141">
        <v>11549.033240000001</v>
      </c>
      <c r="Q369" s="141">
        <v>0.30675999999999998</v>
      </c>
      <c r="R369" s="141">
        <v>0.16403999999999999</v>
      </c>
      <c r="S369" s="141">
        <v>0.4708</v>
      </c>
      <c r="T369" s="144">
        <v>-5899.7344900000007</v>
      </c>
      <c r="U369" s="144">
        <v>-11548.562440000002</v>
      </c>
      <c r="V369" s="145">
        <v>-0.99997219613199018</v>
      </c>
      <c r="W369" s="145">
        <v>-0.99995923468309289</v>
      </c>
      <c r="X369" s="9" t="s">
        <v>598</v>
      </c>
      <c r="Y369" s="9" t="s">
        <v>598</v>
      </c>
      <c r="Z369" s="138" t="s">
        <v>599</v>
      </c>
      <c r="AA369" s="146" t="s">
        <v>100</v>
      </c>
      <c r="AB369" s="146" t="s">
        <v>100</v>
      </c>
      <c r="AC369" s="146" t="s">
        <v>100</v>
      </c>
      <c r="AD369" s="146" t="s">
        <v>100</v>
      </c>
      <c r="AE369" s="146" t="s">
        <v>100</v>
      </c>
      <c r="AF369" s="146" t="s">
        <v>100</v>
      </c>
      <c r="AG369" s="147" t="s">
        <v>100</v>
      </c>
      <c r="AH369" s="147" t="s">
        <v>100</v>
      </c>
      <c r="AI369" s="148" t="s">
        <v>100</v>
      </c>
      <c r="AJ369" s="148" t="s">
        <v>100</v>
      </c>
      <c r="AK369" s="9" t="s">
        <v>100</v>
      </c>
      <c r="AL369" s="139" t="s">
        <v>600</v>
      </c>
      <c r="AM369" s="139" t="s">
        <v>100</v>
      </c>
      <c r="AN369" s="79" t="s">
        <v>114</v>
      </c>
      <c r="AO369" s="79" t="s">
        <v>114</v>
      </c>
      <c r="AP369" s="79" t="s">
        <v>114</v>
      </c>
      <c r="AQ369" s="32" t="s">
        <v>430</v>
      </c>
      <c r="AR369" s="138" t="s">
        <v>1027</v>
      </c>
    </row>
    <row r="370" spans="1:44" ht="38.25">
      <c r="A370" s="9">
        <v>366</v>
      </c>
      <c r="B370" s="7" t="s">
        <v>88</v>
      </c>
      <c r="C370" s="7" t="s">
        <v>594</v>
      </c>
      <c r="D370" s="9" t="s">
        <v>976</v>
      </c>
      <c r="E370" s="138" t="s">
        <v>977</v>
      </c>
      <c r="F370" s="138" t="s">
        <v>1025</v>
      </c>
      <c r="G370" s="138" t="s">
        <v>1026</v>
      </c>
      <c r="H370" s="138" t="s">
        <v>982</v>
      </c>
      <c r="I370" s="138" t="s">
        <v>1028</v>
      </c>
      <c r="J370" s="138" t="s">
        <v>980</v>
      </c>
      <c r="K370" s="9" t="s">
        <v>96</v>
      </c>
      <c r="L370" s="7" t="s">
        <v>100</v>
      </c>
      <c r="M370" s="7" t="s">
        <v>100</v>
      </c>
      <c r="N370" s="141">
        <v>5649.1347100000003</v>
      </c>
      <c r="O370" s="142">
        <v>5899.8985300000004</v>
      </c>
      <c r="P370" s="141">
        <v>11549.033240000001</v>
      </c>
      <c r="Q370" s="141">
        <v>0.30675999999999998</v>
      </c>
      <c r="R370" s="141">
        <v>0.16403999999999999</v>
      </c>
      <c r="S370" s="141">
        <v>0.4708</v>
      </c>
      <c r="T370" s="144">
        <v>-5899.7344900000007</v>
      </c>
      <c r="U370" s="144">
        <v>-11548.562440000002</v>
      </c>
      <c r="V370" s="145">
        <v>-0.99997219613199018</v>
      </c>
      <c r="W370" s="145">
        <v>-0.99995923468309289</v>
      </c>
      <c r="X370" s="9" t="s">
        <v>100</v>
      </c>
      <c r="Y370" s="9" t="s">
        <v>100</v>
      </c>
      <c r="Z370" s="138" t="s">
        <v>100</v>
      </c>
      <c r="AA370" s="146" t="s">
        <v>100</v>
      </c>
      <c r="AB370" s="146" t="s">
        <v>100</v>
      </c>
      <c r="AC370" s="146" t="s">
        <v>100</v>
      </c>
      <c r="AD370" s="146" t="s">
        <v>100</v>
      </c>
      <c r="AE370" s="146" t="s">
        <v>100</v>
      </c>
      <c r="AF370" s="146" t="s">
        <v>100</v>
      </c>
      <c r="AG370" s="147" t="s">
        <v>100</v>
      </c>
      <c r="AH370" s="147" t="s">
        <v>100</v>
      </c>
      <c r="AI370" s="148" t="s">
        <v>100</v>
      </c>
      <c r="AJ370" s="148" t="s">
        <v>100</v>
      </c>
      <c r="AK370" s="9" t="s">
        <v>100</v>
      </c>
      <c r="AL370" s="139" t="s">
        <v>100</v>
      </c>
      <c r="AM370" s="139" t="s">
        <v>100</v>
      </c>
      <c r="AN370" s="79" t="s">
        <v>100</v>
      </c>
      <c r="AO370" s="79" t="s">
        <v>100</v>
      </c>
      <c r="AP370" s="79" t="s">
        <v>100</v>
      </c>
      <c r="AQ370" s="32" t="s">
        <v>100</v>
      </c>
      <c r="AR370" s="138" t="s">
        <v>100</v>
      </c>
    </row>
    <row r="371" spans="1:44" ht="38.25">
      <c r="A371" s="9">
        <v>367</v>
      </c>
      <c r="B371" s="7" t="s">
        <v>88</v>
      </c>
      <c r="C371" s="7" t="s">
        <v>594</v>
      </c>
      <c r="D371" s="9" t="s">
        <v>976</v>
      </c>
      <c r="E371" s="138" t="s">
        <v>977</v>
      </c>
      <c r="F371" s="138" t="s">
        <v>1025</v>
      </c>
      <c r="G371" s="138" t="s">
        <v>1026</v>
      </c>
      <c r="H371" s="138" t="s">
        <v>602</v>
      </c>
      <c r="I371" s="138" t="s">
        <v>1029</v>
      </c>
      <c r="J371" s="138" t="s">
        <v>980</v>
      </c>
      <c r="K371" s="9" t="s">
        <v>96</v>
      </c>
      <c r="L371" s="7" t="s">
        <v>100</v>
      </c>
      <c r="M371" s="7" t="s">
        <v>100</v>
      </c>
      <c r="N371" s="141">
        <v>5649.1347100000003</v>
      </c>
      <c r="O371" s="142">
        <v>5899.8985300000004</v>
      </c>
      <c r="P371" s="141">
        <v>11549.033240000001</v>
      </c>
      <c r="Q371" s="141">
        <v>0.30675999999999998</v>
      </c>
      <c r="R371" s="141">
        <v>0.16403999999999999</v>
      </c>
      <c r="S371" s="141">
        <v>0.4708</v>
      </c>
      <c r="T371" s="144">
        <v>-5899.7344900000007</v>
      </c>
      <c r="U371" s="144">
        <v>-11548.562440000002</v>
      </c>
      <c r="V371" s="145">
        <v>-0.99997219613199018</v>
      </c>
      <c r="W371" s="145">
        <v>-0.99995923468309289</v>
      </c>
      <c r="X371" s="9" t="s">
        <v>100</v>
      </c>
      <c r="Y371" s="9" t="s">
        <v>100</v>
      </c>
      <c r="Z371" s="138" t="s">
        <v>100</v>
      </c>
      <c r="AA371" s="146" t="s">
        <v>100</v>
      </c>
      <c r="AB371" s="146" t="s">
        <v>100</v>
      </c>
      <c r="AC371" s="146" t="s">
        <v>100</v>
      </c>
      <c r="AD371" s="146" t="s">
        <v>100</v>
      </c>
      <c r="AE371" s="146" t="s">
        <v>100</v>
      </c>
      <c r="AF371" s="146" t="s">
        <v>100</v>
      </c>
      <c r="AG371" s="147" t="s">
        <v>100</v>
      </c>
      <c r="AH371" s="147" t="s">
        <v>100</v>
      </c>
      <c r="AI371" s="148" t="s">
        <v>100</v>
      </c>
      <c r="AJ371" s="148" t="s">
        <v>100</v>
      </c>
      <c r="AK371" s="9" t="s">
        <v>100</v>
      </c>
      <c r="AL371" s="139" t="s">
        <v>100</v>
      </c>
      <c r="AM371" s="139" t="s">
        <v>100</v>
      </c>
      <c r="AN371" s="79" t="s">
        <v>100</v>
      </c>
      <c r="AO371" s="79" t="s">
        <v>100</v>
      </c>
      <c r="AP371" s="79" t="s">
        <v>100</v>
      </c>
      <c r="AQ371" s="32" t="s">
        <v>100</v>
      </c>
      <c r="AR371" s="138" t="s">
        <v>100</v>
      </c>
    </row>
    <row r="372" spans="1:44" ht="75" customHeight="1">
      <c r="A372" s="9">
        <v>368</v>
      </c>
      <c r="B372" s="7" t="s">
        <v>88</v>
      </c>
      <c r="C372" s="7" t="s">
        <v>594</v>
      </c>
      <c r="D372" s="9" t="s">
        <v>976</v>
      </c>
      <c r="E372" s="138" t="s">
        <v>977</v>
      </c>
      <c r="F372" s="138" t="s">
        <v>1030</v>
      </c>
      <c r="G372" s="138" t="s">
        <v>1031</v>
      </c>
      <c r="H372" s="138" t="s">
        <v>317</v>
      </c>
      <c r="I372" s="138" t="s">
        <v>317</v>
      </c>
      <c r="J372" s="138" t="s">
        <v>980</v>
      </c>
      <c r="K372" s="9" t="s">
        <v>96</v>
      </c>
      <c r="L372" s="7" t="s">
        <v>97</v>
      </c>
      <c r="M372" s="7" t="s">
        <v>98</v>
      </c>
      <c r="N372" s="141">
        <v>6008.1539699999994</v>
      </c>
      <c r="O372" s="142">
        <v>6274.8545800000002</v>
      </c>
      <c r="P372" s="141">
        <v>12283.008549999999</v>
      </c>
      <c r="Q372" s="141">
        <v>149.00982000000002</v>
      </c>
      <c r="R372" s="141">
        <v>62.34563</v>
      </c>
      <c r="S372" s="141">
        <v>211.35545000000002</v>
      </c>
      <c r="T372" s="144">
        <v>-6212.5089500000004</v>
      </c>
      <c r="U372" s="144">
        <v>-12071.6531</v>
      </c>
      <c r="V372" s="145">
        <v>-0.99006421117730514</v>
      </c>
      <c r="W372" s="145">
        <v>-0.98279285981609132</v>
      </c>
      <c r="X372" s="9" t="s">
        <v>598</v>
      </c>
      <c r="Y372" s="9" t="s">
        <v>598</v>
      </c>
      <c r="Z372" s="138" t="s">
        <v>1032</v>
      </c>
      <c r="AA372" s="146">
        <v>17</v>
      </c>
      <c r="AB372" s="146">
        <v>17</v>
      </c>
      <c r="AC372" s="146">
        <v>34</v>
      </c>
      <c r="AD372" s="146">
        <v>0</v>
      </c>
      <c r="AE372" s="146">
        <v>0</v>
      </c>
      <c r="AF372" s="146">
        <v>0</v>
      </c>
      <c r="AG372" s="147">
        <v>-17</v>
      </c>
      <c r="AH372" s="147">
        <v>-34</v>
      </c>
      <c r="AI372" s="148">
        <v>-1</v>
      </c>
      <c r="AJ372" s="148">
        <v>-1</v>
      </c>
      <c r="AK372" s="9" t="s">
        <v>611</v>
      </c>
      <c r="AL372" s="139" t="s">
        <v>600</v>
      </c>
      <c r="AM372" s="139" t="s">
        <v>1033</v>
      </c>
      <c r="AN372" s="79" t="s">
        <v>114</v>
      </c>
      <c r="AO372" s="79" t="s">
        <v>114</v>
      </c>
      <c r="AP372" s="79" t="s">
        <v>114</v>
      </c>
      <c r="AQ372" s="32" t="s">
        <v>430</v>
      </c>
      <c r="AR372" s="138" t="s">
        <v>1034</v>
      </c>
    </row>
    <row r="373" spans="1:44" ht="25.5">
      <c r="A373" s="9">
        <v>369</v>
      </c>
      <c r="B373" s="7" t="s">
        <v>88</v>
      </c>
      <c r="C373" s="7" t="s">
        <v>594</v>
      </c>
      <c r="D373" s="9" t="s">
        <v>976</v>
      </c>
      <c r="E373" s="138" t="s">
        <v>977</v>
      </c>
      <c r="F373" s="138" t="s">
        <v>1030</v>
      </c>
      <c r="G373" s="138" t="s">
        <v>1031</v>
      </c>
      <c r="H373" s="138" t="s">
        <v>982</v>
      </c>
      <c r="I373" s="138" t="s">
        <v>1035</v>
      </c>
      <c r="J373" s="138" t="s">
        <v>980</v>
      </c>
      <c r="K373" s="9" t="s">
        <v>96</v>
      </c>
      <c r="L373" s="7" t="s">
        <v>100</v>
      </c>
      <c r="M373" s="7" t="s">
        <v>100</v>
      </c>
      <c r="N373" s="141">
        <v>6008.1539699999994</v>
      </c>
      <c r="O373" s="142">
        <v>6274.8545800000002</v>
      </c>
      <c r="P373" s="141">
        <v>12283.008549999999</v>
      </c>
      <c r="Q373" s="141">
        <v>149.00982000000002</v>
      </c>
      <c r="R373" s="141">
        <v>62.34563</v>
      </c>
      <c r="S373" s="141">
        <v>211.35545000000002</v>
      </c>
      <c r="T373" s="144">
        <v>-6212.5089500000004</v>
      </c>
      <c r="U373" s="144">
        <v>-12071.6531</v>
      </c>
      <c r="V373" s="145">
        <v>-0.99006421117730514</v>
      </c>
      <c r="W373" s="145">
        <v>-0.98279285981609132</v>
      </c>
      <c r="X373" s="9" t="s">
        <v>100</v>
      </c>
      <c r="Y373" s="9" t="s">
        <v>100</v>
      </c>
      <c r="Z373" s="138" t="s">
        <v>100</v>
      </c>
      <c r="AA373" s="146">
        <v>17</v>
      </c>
      <c r="AB373" s="146" t="s">
        <v>100</v>
      </c>
      <c r="AC373" s="146" t="s">
        <v>100</v>
      </c>
      <c r="AD373" s="146">
        <v>0</v>
      </c>
      <c r="AE373" s="146" t="s">
        <v>100</v>
      </c>
      <c r="AF373" s="146" t="s">
        <v>100</v>
      </c>
      <c r="AG373" s="147" t="s">
        <v>100</v>
      </c>
      <c r="AH373" s="147" t="s">
        <v>100</v>
      </c>
      <c r="AI373" s="148" t="s">
        <v>100</v>
      </c>
      <c r="AJ373" s="148" t="s">
        <v>100</v>
      </c>
      <c r="AK373" s="9" t="s">
        <v>100</v>
      </c>
      <c r="AL373" s="139" t="s">
        <v>100</v>
      </c>
      <c r="AM373" s="139" t="s">
        <v>100</v>
      </c>
      <c r="AN373" s="79" t="s">
        <v>100</v>
      </c>
      <c r="AO373" s="79" t="s">
        <v>100</v>
      </c>
      <c r="AP373" s="79" t="s">
        <v>100</v>
      </c>
      <c r="AQ373" s="32" t="s">
        <v>100</v>
      </c>
      <c r="AR373" s="138" t="s">
        <v>100</v>
      </c>
    </row>
    <row r="374" spans="1:44" ht="174.75" customHeight="1">
      <c r="A374" s="9">
        <v>370</v>
      </c>
      <c r="B374" s="7" t="s">
        <v>88</v>
      </c>
      <c r="C374" s="7" t="s">
        <v>594</v>
      </c>
      <c r="D374" s="9" t="s">
        <v>1036</v>
      </c>
      <c r="E374" s="138" t="s">
        <v>1037</v>
      </c>
      <c r="F374" s="138" t="s">
        <v>1038</v>
      </c>
      <c r="G374" s="138" t="s">
        <v>1039</v>
      </c>
      <c r="H374" s="138" t="s">
        <v>317</v>
      </c>
      <c r="I374" s="138" t="s">
        <v>317</v>
      </c>
      <c r="J374" s="138" t="s">
        <v>1040</v>
      </c>
      <c r="K374" s="9" t="s">
        <v>96</v>
      </c>
      <c r="L374" s="7" t="s">
        <v>97</v>
      </c>
      <c r="M374" s="7" t="s">
        <v>98</v>
      </c>
      <c r="N374" s="141">
        <v>1920.70568</v>
      </c>
      <c r="O374" s="142">
        <v>2005.9653700000001</v>
      </c>
      <c r="P374" s="141">
        <v>3926.6710499999999</v>
      </c>
      <c r="Q374" s="141">
        <v>-9.4929599999999983</v>
      </c>
      <c r="R374" s="141">
        <v>-3.6883699999999999</v>
      </c>
      <c r="S374" s="141">
        <v>-13.181329999999999</v>
      </c>
      <c r="T374" s="144">
        <v>-2009.6537400000002</v>
      </c>
      <c r="U374" s="144">
        <v>-3939.8523799999998</v>
      </c>
      <c r="V374" s="145">
        <v>-1.0018387007348986</v>
      </c>
      <c r="W374" s="145">
        <v>-1.0033568714649526</v>
      </c>
      <c r="X374" s="9" t="s">
        <v>598</v>
      </c>
      <c r="Y374" s="9" t="s">
        <v>598</v>
      </c>
      <c r="Z374" s="138" t="s">
        <v>1041</v>
      </c>
      <c r="AA374" s="146">
        <v>18</v>
      </c>
      <c r="AB374" s="146">
        <v>18</v>
      </c>
      <c r="AC374" s="146">
        <v>36</v>
      </c>
      <c r="AD374" s="146">
        <v>0</v>
      </c>
      <c r="AE374" s="146">
        <v>0</v>
      </c>
      <c r="AF374" s="146">
        <v>0</v>
      </c>
      <c r="AG374" s="147">
        <v>-18</v>
      </c>
      <c r="AH374" s="147">
        <v>-36</v>
      </c>
      <c r="AI374" s="148">
        <v>-1</v>
      </c>
      <c r="AJ374" s="148">
        <v>-1</v>
      </c>
      <c r="AK374" s="9" t="s">
        <v>611</v>
      </c>
      <c r="AL374" s="139" t="s">
        <v>600</v>
      </c>
      <c r="AM374" s="139" t="s">
        <v>1042</v>
      </c>
      <c r="AN374" s="79" t="s">
        <v>114</v>
      </c>
      <c r="AO374" s="79" t="s">
        <v>101</v>
      </c>
      <c r="AP374" s="79" t="s">
        <v>114</v>
      </c>
      <c r="AQ374" s="32" t="s">
        <v>108</v>
      </c>
      <c r="AR374" s="138" t="s">
        <v>1043</v>
      </c>
    </row>
    <row r="375" spans="1:44" ht="38.25">
      <c r="A375" s="9">
        <v>371</v>
      </c>
      <c r="B375" s="7" t="s">
        <v>88</v>
      </c>
      <c r="C375" s="7" t="s">
        <v>594</v>
      </c>
      <c r="D375" s="9" t="s">
        <v>1036</v>
      </c>
      <c r="E375" s="138" t="s">
        <v>1037</v>
      </c>
      <c r="F375" s="138" t="s">
        <v>1038</v>
      </c>
      <c r="G375" s="138" t="s">
        <v>1039</v>
      </c>
      <c r="H375" s="138" t="s">
        <v>620</v>
      </c>
      <c r="I375" s="138" t="s">
        <v>1044</v>
      </c>
      <c r="J375" s="138" t="s">
        <v>1040</v>
      </c>
      <c r="K375" s="9" t="s">
        <v>96</v>
      </c>
      <c r="L375" s="7" t="s">
        <v>100</v>
      </c>
      <c r="M375" s="7" t="s">
        <v>100</v>
      </c>
      <c r="N375" s="141">
        <v>1920.70568</v>
      </c>
      <c r="O375" s="142">
        <v>2005.9653700000001</v>
      </c>
      <c r="P375" s="141">
        <v>3926.6710499999999</v>
      </c>
      <c r="Q375" s="141">
        <v>-9.4929599999999983</v>
      </c>
      <c r="R375" s="141">
        <v>-3.6883699999999999</v>
      </c>
      <c r="S375" s="141">
        <v>-13.181329999999999</v>
      </c>
      <c r="T375" s="144">
        <v>-2009.6537400000002</v>
      </c>
      <c r="U375" s="144">
        <v>-3939.8523799999998</v>
      </c>
      <c r="V375" s="145">
        <v>-1.0018387007348986</v>
      </c>
      <c r="W375" s="145">
        <v>-1.0033568714649526</v>
      </c>
      <c r="X375" s="9" t="s">
        <v>100</v>
      </c>
      <c r="Y375" s="9" t="s">
        <v>100</v>
      </c>
      <c r="Z375" s="138" t="s">
        <v>1041</v>
      </c>
      <c r="AA375" s="146">
        <v>18</v>
      </c>
      <c r="AB375" s="146">
        <v>18</v>
      </c>
      <c r="AC375" s="146">
        <v>36</v>
      </c>
      <c r="AD375" s="146">
        <v>0</v>
      </c>
      <c r="AE375" s="146">
        <v>0</v>
      </c>
      <c r="AF375" s="146">
        <v>0</v>
      </c>
      <c r="AG375" s="147">
        <v>-18</v>
      </c>
      <c r="AH375" s="147">
        <v>-36</v>
      </c>
      <c r="AI375" s="148">
        <v>-1</v>
      </c>
      <c r="AJ375" s="148">
        <v>-1</v>
      </c>
      <c r="AK375" s="9" t="s">
        <v>100</v>
      </c>
      <c r="AL375" s="139" t="s">
        <v>100</v>
      </c>
      <c r="AM375" s="139" t="s">
        <v>100</v>
      </c>
      <c r="AN375" s="79" t="s">
        <v>100</v>
      </c>
      <c r="AO375" s="79" t="s">
        <v>100</v>
      </c>
      <c r="AP375" s="79" t="s">
        <v>100</v>
      </c>
      <c r="AQ375" s="32" t="s">
        <v>100</v>
      </c>
      <c r="AR375" s="138" t="s">
        <v>100</v>
      </c>
    </row>
    <row r="376" spans="1:44" ht="98.45" customHeight="1">
      <c r="A376" s="9">
        <v>372</v>
      </c>
      <c r="B376" s="7" t="s">
        <v>88</v>
      </c>
      <c r="C376" s="7" t="s">
        <v>594</v>
      </c>
      <c r="D376" s="9" t="s">
        <v>1036</v>
      </c>
      <c r="E376" s="138" t="s">
        <v>1037</v>
      </c>
      <c r="F376" s="138" t="s">
        <v>1045</v>
      </c>
      <c r="G376" s="138" t="s">
        <v>1046</v>
      </c>
      <c r="H376" s="138" t="s">
        <v>317</v>
      </c>
      <c r="I376" s="138" t="s">
        <v>317</v>
      </c>
      <c r="J376" s="138" t="s">
        <v>687</v>
      </c>
      <c r="K376" s="9" t="s">
        <v>96</v>
      </c>
      <c r="L376" s="7" t="s">
        <v>97</v>
      </c>
      <c r="M376" s="7" t="s">
        <v>98</v>
      </c>
      <c r="N376" s="141">
        <v>4587.0977800000001</v>
      </c>
      <c r="O376" s="142">
        <v>4790.71803</v>
      </c>
      <c r="P376" s="141">
        <v>9377.8158100000001</v>
      </c>
      <c r="Q376" s="141">
        <v>1684.87617</v>
      </c>
      <c r="R376" s="141">
        <v>2913.5386200000003</v>
      </c>
      <c r="S376" s="141">
        <v>4598.4147900000007</v>
      </c>
      <c r="T376" s="144">
        <v>-1877.1794099999997</v>
      </c>
      <c r="U376" s="144">
        <v>-4779.4010199999993</v>
      </c>
      <c r="V376" s="145">
        <v>-0.39183675562721437</v>
      </c>
      <c r="W376" s="145">
        <v>-0.50964970061616077</v>
      </c>
      <c r="X376" s="9" t="s">
        <v>598</v>
      </c>
      <c r="Y376" s="9" t="s">
        <v>598</v>
      </c>
      <c r="Z376" s="138" t="s">
        <v>1047</v>
      </c>
      <c r="AA376" s="146">
        <v>44</v>
      </c>
      <c r="AB376" s="146">
        <v>44</v>
      </c>
      <c r="AC376" s="146">
        <v>88</v>
      </c>
      <c r="AD376" s="146">
        <v>18</v>
      </c>
      <c r="AE376" s="146">
        <v>36</v>
      </c>
      <c r="AF376" s="146">
        <v>54</v>
      </c>
      <c r="AG376" s="147">
        <v>-8</v>
      </c>
      <c r="AH376" s="147">
        <v>-34</v>
      </c>
      <c r="AI376" s="148">
        <v>-0.18181818181818199</v>
      </c>
      <c r="AJ376" s="148">
        <v>-0.38636363636363635</v>
      </c>
      <c r="AK376" s="9" t="s">
        <v>598</v>
      </c>
      <c r="AL376" s="139" t="s">
        <v>600</v>
      </c>
      <c r="AM376" s="139" t="s">
        <v>659</v>
      </c>
      <c r="AN376" s="79" t="s">
        <v>101</v>
      </c>
      <c r="AO376" s="79" t="s">
        <v>101</v>
      </c>
      <c r="AP376" s="79" t="s">
        <v>101</v>
      </c>
      <c r="AQ376" s="32" t="s">
        <v>108</v>
      </c>
      <c r="AR376" s="138" t="s">
        <v>1048</v>
      </c>
    </row>
    <row r="377" spans="1:44" ht="38.25">
      <c r="A377" s="9">
        <v>373</v>
      </c>
      <c r="B377" s="7" t="s">
        <v>88</v>
      </c>
      <c r="C377" s="7" t="s">
        <v>594</v>
      </c>
      <c r="D377" s="9" t="s">
        <v>1036</v>
      </c>
      <c r="E377" s="138" t="s">
        <v>1037</v>
      </c>
      <c r="F377" s="138" t="s">
        <v>1045</v>
      </c>
      <c r="G377" s="138" t="s">
        <v>1046</v>
      </c>
      <c r="H377" s="138" t="s">
        <v>620</v>
      </c>
      <c r="I377" s="138" t="s">
        <v>1044</v>
      </c>
      <c r="J377" s="138" t="s">
        <v>687</v>
      </c>
      <c r="K377" s="9" t="s">
        <v>122</v>
      </c>
      <c r="L377" s="7" t="s">
        <v>100</v>
      </c>
      <c r="M377" s="7" t="s">
        <v>100</v>
      </c>
      <c r="N377" s="141">
        <v>4587.0977800000001</v>
      </c>
      <c r="O377" s="142">
        <v>4790.71803</v>
      </c>
      <c r="P377" s="141">
        <v>9377.8158100000001</v>
      </c>
      <c r="Q377" s="141">
        <v>1684.87617</v>
      </c>
      <c r="R377" s="141">
        <v>591.39094</v>
      </c>
      <c r="S377" s="141">
        <v>2276.2671099999998</v>
      </c>
      <c r="T377" s="144">
        <v>-4199.3270899999998</v>
      </c>
      <c r="U377" s="144">
        <v>-7101.5487000000003</v>
      </c>
      <c r="V377" s="145">
        <v>-0.87655484286559016</v>
      </c>
      <c r="W377" s="145">
        <v>-0.75727107930903159</v>
      </c>
      <c r="X377" s="9" t="s">
        <v>100</v>
      </c>
      <c r="Y377" s="9" t="s">
        <v>100</v>
      </c>
      <c r="Z377" s="138" t="s">
        <v>1047</v>
      </c>
      <c r="AA377" s="146">
        <v>44</v>
      </c>
      <c r="AB377" s="146">
        <v>44</v>
      </c>
      <c r="AC377" s="146">
        <v>88</v>
      </c>
      <c r="AD377" s="146">
        <v>18</v>
      </c>
      <c r="AE377" s="146">
        <v>36</v>
      </c>
      <c r="AF377" s="146">
        <v>54</v>
      </c>
      <c r="AG377" s="147">
        <v>-8</v>
      </c>
      <c r="AH377" s="147">
        <v>-34</v>
      </c>
      <c r="AI377" s="148">
        <v>-0.18181818181818182</v>
      </c>
      <c r="AJ377" s="148">
        <v>-0.38636363636363635</v>
      </c>
      <c r="AK377" s="9" t="s">
        <v>100</v>
      </c>
      <c r="AL377" s="139" t="s">
        <v>100</v>
      </c>
      <c r="AM377" s="139" t="s">
        <v>100</v>
      </c>
      <c r="AN377" s="79" t="s">
        <v>100</v>
      </c>
      <c r="AO377" s="79" t="s">
        <v>100</v>
      </c>
      <c r="AP377" s="79" t="s">
        <v>100</v>
      </c>
      <c r="AQ377" s="32" t="s">
        <v>100</v>
      </c>
      <c r="AR377" s="138" t="s">
        <v>100</v>
      </c>
    </row>
    <row r="378" spans="1:44" ht="25.5">
      <c r="A378" s="9">
        <v>374</v>
      </c>
      <c r="B378" s="7" t="s">
        <v>88</v>
      </c>
      <c r="C378" s="7" t="s">
        <v>594</v>
      </c>
      <c r="D378" s="20" t="s">
        <v>1036</v>
      </c>
      <c r="E378" s="138" t="s">
        <v>1037</v>
      </c>
      <c r="F378" s="138" t="s">
        <v>1045</v>
      </c>
      <c r="G378" s="138" t="s">
        <v>1046</v>
      </c>
      <c r="H378" s="138" t="s">
        <v>602</v>
      </c>
      <c r="I378" s="138" t="s">
        <v>603</v>
      </c>
      <c r="J378" s="138" t="s">
        <v>939</v>
      </c>
      <c r="K378" s="9" t="s">
        <v>122</v>
      </c>
      <c r="L378" s="7" t="s">
        <v>100</v>
      </c>
      <c r="M378" s="7" t="s">
        <v>100</v>
      </c>
      <c r="N378" s="141">
        <v>0</v>
      </c>
      <c r="O378" s="142">
        <v>0</v>
      </c>
      <c r="P378" s="141">
        <v>0</v>
      </c>
      <c r="Q378" s="141">
        <v>0</v>
      </c>
      <c r="R378" s="141">
        <v>2332.14768</v>
      </c>
      <c r="S378" s="141">
        <v>2332.14768</v>
      </c>
      <c r="T378" s="144">
        <v>2332.14768</v>
      </c>
      <c r="U378" s="144">
        <v>2332.14768</v>
      </c>
      <c r="V378" s="145">
        <v>1</v>
      </c>
      <c r="W378" s="145">
        <v>1</v>
      </c>
      <c r="X378" s="9" t="s">
        <v>100</v>
      </c>
      <c r="Y378" s="9" t="s">
        <v>100</v>
      </c>
      <c r="Z378" s="138" t="s">
        <v>1047</v>
      </c>
      <c r="AA378" s="146">
        <v>44</v>
      </c>
      <c r="AB378" s="146">
        <v>44</v>
      </c>
      <c r="AC378" s="146">
        <v>88</v>
      </c>
      <c r="AD378" s="146">
        <v>18</v>
      </c>
      <c r="AE378" s="146">
        <v>36</v>
      </c>
      <c r="AF378" s="146">
        <v>54</v>
      </c>
      <c r="AG378" s="147">
        <v>-8</v>
      </c>
      <c r="AH378" s="147">
        <v>-34</v>
      </c>
      <c r="AI378" s="148">
        <v>-0.18181818181818182</v>
      </c>
      <c r="AJ378" s="148">
        <v>-0.38636363636363635</v>
      </c>
      <c r="AK378" s="9" t="s">
        <v>100</v>
      </c>
      <c r="AL378" s="139" t="s">
        <v>100</v>
      </c>
      <c r="AM378" s="139" t="s">
        <v>100</v>
      </c>
      <c r="AN378" s="79" t="s">
        <v>100</v>
      </c>
      <c r="AO378" s="79" t="s">
        <v>100</v>
      </c>
      <c r="AP378" s="79" t="s">
        <v>100</v>
      </c>
      <c r="AQ378" s="32" t="s">
        <v>100</v>
      </c>
      <c r="AR378" s="138" t="s">
        <v>100</v>
      </c>
    </row>
    <row r="379" spans="1:44" ht="106.9" customHeight="1">
      <c r="A379" s="9">
        <v>375</v>
      </c>
      <c r="B379" s="7" t="s">
        <v>88</v>
      </c>
      <c r="C379" s="7" t="s">
        <v>594</v>
      </c>
      <c r="D379" s="9" t="s">
        <v>1036</v>
      </c>
      <c r="E379" s="138" t="s">
        <v>1037</v>
      </c>
      <c r="F379" s="138" t="s">
        <v>1049</v>
      </c>
      <c r="G379" s="138" t="s">
        <v>1050</v>
      </c>
      <c r="H379" s="138" t="s">
        <v>317</v>
      </c>
      <c r="I379" s="138" t="s">
        <v>317</v>
      </c>
      <c r="J379" s="138" t="s">
        <v>687</v>
      </c>
      <c r="K379" s="9" t="s">
        <v>96</v>
      </c>
      <c r="L379" s="7" t="s">
        <v>97</v>
      </c>
      <c r="M379" s="7" t="s">
        <v>98</v>
      </c>
      <c r="N379" s="141">
        <v>1626.9506000000001</v>
      </c>
      <c r="O379" s="142">
        <v>1699.17058</v>
      </c>
      <c r="P379" s="141">
        <v>3326.1211800000001</v>
      </c>
      <c r="Q379" s="141">
        <v>2178.1721299999999</v>
      </c>
      <c r="R379" s="141">
        <v>2483.6664000000001</v>
      </c>
      <c r="S379" s="141">
        <v>4661.83853</v>
      </c>
      <c r="T379" s="144">
        <v>784.49582000000009</v>
      </c>
      <c r="U379" s="144">
        <v>1335.7173499999999</v>
      </c>
      <c r="V379" s="145">
        <v>0.46169338689938955</v>
      </c>
      <c r="W379" s="145">
        <v>0.40158409081174845</v>
      </c>
      <c r="X379" s="9" t="s">
        <v>598</v>
      </c>
      <c r="Y379" s="9" t="s">
        <v>598</v>
      </c>
      <c r="Z379" s="183" t="s">
        <v>1051</v>
      </c>
      <c r="AA379" s="146">
        <v>128.86000000000001</v>
      </c>
      <c r="AB379" s="146">
        <v>128.85964268500001</v>
      </c>
      <c r="AC379" s="146">
        <v>257.71964268500005</v>
      </c>
      <c r="AD379" s="146">
        <v>75</v>
      </c>
      <c r="AE379" s="146">
        <v>86</v>
      </c>
      <c r="AF379" s="146">
        <v>161</v>
      </c>
      <c r="AG379" s="147">
        <v>-42.859642685000011</v>
      </c>
      <c r="AH379" s="147">
        <v>-96.719642685000053</v>
      </c>
      <c r="AI379" s="148">
        <v>-0.33260718245022042</v>
      </c>
      <c r="AJ379" s="148">
        <v>-0.37529014737621852</v>
      </c>
      <c r="AK379" s="9" t="s">
        <v>611</v>
      </c>
      <c r="AL379" s="139" t="s">
        <v>600</v>
      </c>
      <c r="AM379" s="139" t="s">
        <v>1052</v>
      </c>
      <c r="AN379" s="79" t="s">
        <v>114</v>
      </c>
      <c r="AO379" s="79" t="s">
        <v>101</v>
      </c>
      <c r="AP379" s="79" t="s">
        <v>101</v>
      </c>
      <c r="AQ379" s="32" t="s">
        <v>108</v>
      </c>
      <c r="AR379" s="138" t="s">
        <v>1053</v>
      </c>
    </row>
    <row r="380" spans="1:44" ht="51">
      <c r="A380" s="9">
        <v>376</v>
      </c>
      <c r="B380" s="7" t="s">
        <v>88</v>
      </c>
      <c r="C380" s="7" t="s">
        <v>594</v>
      </c>
      <c r="D380" s="9" t="s">
        <v>1036</v>
      </c>
      <c r="E380" s="138" t="s">
        <v>1037</v>
      </c>
      <c r="F380" s="138" t="s">
        <v>1049</v>
      </c>
      <c r="G380" s="138" t="s">
        <v>1050</v>
      </c>
      <c r="H380" s="138" t="s">
        <v>620</v>
      </c>
      <c r="I380" s="138" t="s">
        <v>765</v>
      </c>
      <c r="J380" s="138" t="s">
        <v>687</v>
      </c>
      <c r="K380" s="9" t="s">
        <v>96</v>
      </c>
      <c r="L380" s="7" t="s">
        <v>100</v>
      </c>
      <c r="M380" s="7" t="s">
        <v>100</v>
      </c>
      <c r="N380" s="141">
        <v>1626.9506000000001</v>
      </c>
      <c r="O380" s="142">
        <v>1699.17058</v>
      </c>
      <c r="P380" s="141">
        <v>3326.1211800000001</v>
      </c>
      <c r="Q380" s="141">
        <v>2178.1721299999999</v>
      </c>
      <c r="R380" s="141">
        <v>2483.6664000000001</v>
      </c>
      <c r="S380" s="141">
        <v>4661.83853</v>
      </c>
      <c r="T380" s="144">
        <v>784.49582000000009</v>
      </c>
      <c r="U380" s="144">
        <v>1335.7173499999999</v>
      </c>
      <c r="V380" s="145">
        <v>0.46169338689938955</v>
      </c>
      <c r="W380" s="145">
        <v>0.40158409081174845</v>
      </c>
      <c r="X380" s="9" t="s">
        <v>100</v>
      </c>
      <c r="Y380" s="9" t="s">
        <v>100</v>
      </c>
      <c r="Z380" s="138" t="s">
        <v>100</v>
      </c>
      <c r="AA380" s="146">
        <v>128.86000000000001</v>
      </c>
      <c r="AB380" s="146">
        <v>129</v>
      </c>
      <c r="AC380" s="146">
        <v>258</v>
      </c>
      <c r="AD380" s="146">
        <v>75</v>
      </c>
      <c r="AE380" s="146">
        <v>86</v>
      </c>
      <c r="AF380" s="146">
        <v>161</v>
      </c>
      <c r="AG380" s="147">
        <v>-43</v>
      </c>
      <c r="AH380" s="147">
        <v>-97</v>
      </c>
      <c r="AI380" s="148">
        <v>-0.33333333333333331</v>
      </c>
      <c r="AJ380" s="148">
        <v>-0.37596899224806202</v>
      </c>
      <c r="AK380" s="9" t="s">
        <v>100</v>
      </c>
      <c r="AL380" s="139" t="s">
        <v>100</v>
      </c>
      <c r="AM380" s="139" t="s">
        <v>100</v>
      </c>
      <c r="AN380" s="79" t="s">
        <v>100</v>
      </c>
      <c r="AO380" s="79" t="s">
        <v>100</v>
      </c>
      <c r="AP380" s="79" t="s">
        <v>100</v>
      </c>
      <c r="AQ380" s="32" t="s">
        <v>100</v>
      </c>
      <c r="AR380" s="138" t="s">
        <v>100</v>
      </c>
    </row>
    <row r="381" spans="1:44" ht="82.15" customHeight="1">
      <c r="A381" s="9">
        <v>377</v>
      </c>
      <c r="B381" s="7" t="s">
        <v>88</v>
      </c>
      <c r="C381" s="7" t="s">
        <v>594</v>
      </c>
      <c r="D381" s="9" t="s">
        <v>1036</v>
      </c>
      <c r="E381" s="138" t="s">
        <v>1037</v>
      </c>
      <c r="F381" s="138" t="s">
        <v>1054</v>
      </c>
      <c r="G381" s="138" t="s">
        <v>1055</v>
      </c>
      <c r="H381" s="138" t="s">
        <v>609</v>
      </c>
      <c r="I381" s="138" t="s">
        <v>609</v>
      </c>
      <c r="J381" s="138" t="s">
        <v>687</v>
      </c>
      <c r="K381" s="9" t="s">
        <v>96</v>
      </c>
      <c r="L381" s="7" t="s">
        <v>97</v>
      </c>
      <c r="M381" s="7" t="s">
        <v>98</v>
      </c>
      <c r="N381" s="141">
        <v>0</v>
      </c>
      <c r="O381" s="142">
        <v>0</v>
      </c>
      <c r="P381" s="141">
        <v>0</v>
      </c>
      <c r="Q381" s="141">
        <v>1537.5866700000001</v>
      </c>
      <c r="R381" s="141">
        <v>-52.048169999999999</v>
      </c>
      <c r="S381" s="141">
        <v>1485.5385000000001</v>
      </c>
      <c r="T381" s="144">
        <v>-52.048169999999999</v>
      </c>
      <c r="U381" s="144">
        <v>1485.5385000000001</v>
      </c>
      <c r="V381" s="145">
        <v>-1</v>
      </c>
      <c r="W381" s="145">
        <v>1</v>
      </c>
      <c r="X381" s="9" t="s">
        <v>598</v>
      </c>
      <c r="Y381" s="9" t="s">
        <v>598</v>
      </c>
      <c r="Z381" s="184" t="s">
        <v>1056</v>
      </c>
      <c r="AA381" s="146">
        <v>0</v>
      </c>
      <c r="AB381" s="146">
        <v>0</v>
      </c>
      <c r="AC381" s="146">
        <v>0</v>
      </c>
      <c r="AD381" s="146">
        <v>35</v>
      </c>
      <c r="AE381" s="146">
        <v>1</v>
      </c>
      <c r="AF381" s="146">
        <v>36</v>
      </c>
      <c r="AG381" s="147">
        <v>1</v>
      </c>
      <c r="AH381" s="147">
        <v>36</v>
      </c>
      <c r="AI381" s="148">
        <v>1</v>
      </c>
      <c r="AJ381" s="148">
        <v>1</v>
      </c>
      <c r="AK381" s="9" t="s">
        <v>611</v>
      </c>
      <c r="AL381" s="139" t="s">
        <v>600</v>
      </c>
      <c r="AM381" s="139" t="s">
        <v>1057</v>
      </c>
      <c r="AN381" s="79" t="s">
        <v>125</v>
      </c>
      <c r="AO381" s="79" t="s">
        <v>125</v>
      </c>
      <c r="AP381" s="79" t="s">
        <v>125</v>
      </c>
      <c r="AQ381" s="32" t="s">
        <v>678</v>
      </c>
      <c r="AR381" s="138" t="s">
        <v>1058</v>
      </c>
    </row>
    <row r="382" spans="1:44" ht="82.7" customHeight="1">
      <c r="A382" s="9">
        <v>378</v>
      </c>
      <c r="B382" s="7" t="s">
        <v>88</v>
      </c>
      <c r="C382" s="7" t="s">
        <v>594</v>
      </c>
      <c r="D382" s="9" t="s">
        <v>1036</v>
      </c>
      <c r="E382" s="138" t="s">
        <v>1037</v>
      </c>
      <c r="F382" s="138" t="s">
        <v>1059</v>
      </c>
      <c r="G382" s="138" t="s">
        <v>1060</v>
      </c>
      <c r="H382" s="138" t="s">
        <v>317</v>
      </c>
      <c r="I382" s="138" t="s">
        <v>317</v>
      </c>
      <c r="J382" s="138" t="s">
        <v>687</v>
      </c>
      <c r="K382" s="9" t="s">
        <v>96</v>
      </c>
      <c r="L382" s="7" t="s">
        <v>97</v>
      </c>
      <c r="M382" s="7" t="s">
        <v>98</v>
      </c>
      <c r="N382" s="141">
        <v>0</v>
      </c>
      <c r="O382" s="142">
        <v>0</v>
      </c>
      <c r="P382" s="141">
        <v>0</v>
      </c>
      <c r="Q382" s="141">
        <v>1597.5643</v>
      </c>
      <c r="R382" s="141">
        <v>1955.9163699999999</v>
      </c>
      <c r="S382" s="141">
        <v>3553.4806699999999</v>
      </c>
      <c r="T382" s="144">
        <v>1955.9163699999999</v>
      </c>
      <c r="U382" s="144">
        <v>3553.4806699999999</v>
      </c>
      <c r="V382" s="145">
        <v>1</v>
      </c>
      <c r="W382" s="145">
        <v>1</v>
      </c>
      <c r="X382" s="9" t="s">
        <v>598</v>
      </c>
      <c r="Y382" s="9" t="s">
        <v>598</v>
      </c>
      <c r="Z382" s="138" t="s">
        <v>599</v>
      </c>
      <c r="AA382" s="146" t="s">
        <v>100</v>
      </c>
      <c r="AB382" s="146" t="s">
        <v>100</v>
      </c>
      <c r="AC382" s="146" t="s">
        <v>100</v>
      </c>
      <c r="AD382" s="146" t="s">
        <v>100</v>
      </c>
      <c r="AE382" s="146" t="s">
        <v>100</v>
      </c>
      <c r="AF382" s="146" t="s">
        <v>100</v>
      </c>
      <c r="AG382" s="147" t="s">
        <v>100</v>
      </c>
      <c r="AH382" s="147" t="s">
        <v>100</v>
      </c>
      <c r="AI382" s="148" t="s">
        <v>100</v>
      </c>
      <c r="AJ382" s="148" t="s">
        <v>100</v>
      </c>
      <c r="AK382" s="9" t="s">
        <v>100</v>
      </c>
      <c r="AL382" s="139" t="s">
        <v>600</v>
      </c>
      <c r="AM382" s="139" t="s">
        <v>100</v>
      </c>
      <c r="AN382" s="79" t="s">
        <v>101</v>
      </c>
      <c r="AO382" s="79" t="s">
        <v>101</v>
      </c>
      <c r="AP382" s="79" t="s">
        <v>125</v>
      </c>
      <c r="AQ382" s="32" t="s">
        <v>108</v>
      </c>
      <c r="AR382" s="138" t="s">
        <v>1061</v>
      </c>
    </row>
    <row r="383" spans="1:44" ht="25.5">
      <c r="A383" s="9">
        <v>379</v>
      </c>
      <c r="B383" s="7" t="s">
        <v>88</v>
      </c>
      <c r="C383" s="7" t="s">
        <v>594</v>
      </c>
      <c r="D383" s="9" t="s">
        <v>1036</v>
      </c>
      <c r="E383" s="138" t="s">
        <v>1037</v>
      </c>
      <c r="F383" s="138" t="s">
        <v>1059</v>
      </c>
      <c r="G383" s="138" t="s">
        <v>1060</v>
      </c>
      <c r="H383" s="138" t="s">
        <v>602</v>
      </c>
      <c r="I383" s="138" t="s">
        <v>603</v>
      </c>
      <c r="J383" s="138" t="s">
        <v>687</v>
      </c>
      <c r="K383" s="9" t="s">
        <v>122</v>
      </c>
      <c r="L383" s="7" t="s">
        <v>100</v>
      </c>
      <c r="M383" s="7" t="s">
        <v>100</v>
      </c>
      <c r="N383" s="141">
        <v>0</v>
      </c>
      <c r="O383" s="142">
        <v>0</v>
      </c>
      <c r="P383" s="141">
        <v>0</v>
      </c>
      <c r="Q383" s="141">
        <v>6.4337399999999993</v>
      </c>
      <c r="R383" s="141">
        <v>0</v>
      </c>
      <c r="S383" s="141">
        <v>6.4337399999999993</v>
      </c>
      <c r="T383" s="144">
        <v>0</v>
      </c>
      <c r="U383" s="144">
        <v>6.4337399999999993</v>
      </c>
      <c r="V383" s="145">
        <v>0</v>
      </c>
      <c r="W383" s="145">
        <v>1</v>
      </c>
      <c r="X383" s="9" t="s">
        <v>100</v>
      </c>
      <c r="Y383" s="9" t="s">
        <v>100</v>
      </c>
      <c r="Z383" s="138" t="s">
        <v>100</v>
      </c>
      <c r="AA383" s="146" t="s">
        <v>100</v>
      </c>
      <c r="AB383" s="146" t="s">
        <v>100</v>
      </c>
      <c r="AC383" s="146" t="s">
        <v>100</v>
      </c>
      <c r="AD383" s="146" t="s">
        <v>100</v>
      </c>
      <c r="AE383" s="146" t="s">
        <v>100</v>
      </c>
      <c r="AF383" s="146" t="s">
        <v>100</v>
      </c>
      <c r="AG383" s="147" t="s">
        <v>100</v>
      </c>
      <c r="AH383" s="147" t="s">
        <v>100</v>
      </c>
      <c r="AI383" s="148" t="s">
        <v>100</v>
      </c>
      <c r="AJ383" s="148" t="s">
        <v>100</v>
      </c>
      <c r="AK383" s="9" t="s">
        <v>100</v>
      </c>
      <c r="AL383" s="139" t="s">
        <v>100</v>
      </c>
      <c r="AM383" s="139" t="s">
        <v>100</v>
      </c>
      <c r="AN383" s="79" t="s">
        <v>100</v>
      </c>
      <c r="AO383" s="79" t="s">
        <v>100</v>
      </c>
      <c r="AP383" s="79" t="s">
        <v>100</v>
      </c>
      <c r="AQ383" s="32" t="s">
        <v>100</v>
      </c>
      <c r="AR383" s="138" t="s">
        <v>100</v>
      </c>
    </row>
    <row r="384" spans="1:44" ht="25.5">
      <c r="A384" s="9">
        <v>380</v>
      </c>
      <c r="B384" s="7" t="s">
        <v>88</v>
      </c>
      <c r="C384" s="7" t="s">
        <v>594</v>
      </c>
      <c r="D384" s="9" t="s">
        <v>1036</v>
      </c>
      <c r="E384" s="138" t="s">
        <v>1037</v>
      </c>
      <c r="F384" s="138" t="s">
        <v>1059</v>
      </c>
      <c r="G384" s="138" t="s">
        <v>1060</v>
      </c>
      <c r="H384" s="138" t="s">
        <v>604</v>
      </c>
      <c r="I384" s="138" t="s">
        <v>604</v>
      </c>
      <c r="J384" s="138" t="s">
        <v>687</v>
      </c>
      <c r="K384" s="9" t="s">
        <v>122</v>
      </c>
      <c r="L384" s="7" t="s">
        <v>100</v>
      </c>
      <c r="M384" s="7" t="s">
        <v>100</v>
      </c>
      <c r="N384" s="141">
        <v>0</v>
      </c>
      <c r="O384" s="142">
        <v>0</v>
      </c>
      <c r="P384" s="141">
        <v>0</v>
      </c>
      <c r="Q384" s="141">
        <v>1591.1305600000001</v>
      </c>
      <c r="R384" s="141">
        <v>1955.9163699999999</v>
      </c>
      <c r="S384" s="141">
        <v>3547.04693</v>
      </c>
      <c r="T384" s="144">
        <v>1955.9163699999999</v>
      </c>
      <c r="U384" s="144">
        <v>3547.04693</v>
      </c>
      <c r="V384" s="145">
        <v>1</v>
      </c>
      <c r="W384" s="145">
        <v>1</v>
      </c>
      <c r="X384" s="9" t="s">
        <v>100</v>
      </c>
      <c r="Y384" s="9" t="s">
        <v>100</v>
      </c>
      <c r="Z384" s="138" t="s">
        <v>100</v>
      </c>
      <c r="AA384" s="146" t="s">
        <v>100</v>
      </c>
      <c r="AB384" s="146" t="s">
        <v>100</v>
      </c>
      <c r="AC384" s="146" t="s">
        <v>100</v>
      </c>
      <c r="AD384" s="146" t="s">
        <v>100</v>
      </c>
      <c r="AE384" s="146" t="s">
        <v>100</v>
      </c>
      <c r="AF384" s="146" t="s">
        <v>100</v>
      </c>
      <c r="AG384" s="147" t="s">
        <v>100</v>
      </c>
      <c r="AH384" s="147" t="s">
        <v>100</v>
      </c>
      <c r="AI384" s="148" t="s">
        <v>100</v>
      </c>
      <c r="AJ384" s="148" t="s">
        <v>100</v>
      </c>
      <c r="AK384" s="9" t="s">
        <v>100</v>
      </c>
      <c r="AL384" s="139" t="s">
        <v>100</v>
      </c>
      <c r="AM384" s="139" t="s">
        <v>100</v>
      </c>
      <c r="AN384" s="79" t="s">
        <v>100</v>
      </c>
      <c r="AO384" s="79" t="s">
        <v>100</v>
      </c>
      <c r="AP384" s="79" t="s">
        <v>100</v>
      </c>
      <c r="AQ384" s="32" t="s">
        <v>100</v>
      </c>
      <c r="AR384" s="138" t="s">
        <v>100</v>
      </c>
    </row>
    <row r="385" spans="1:44" ht="51">
      <c r="A385" s="9">
        <v>381</v>
      </c>
      <c r="B385" s="7" t="s">
        <v>88</v>
      </c>
      <c r="C385" s="7" t="s">
        <v>594</v>
      </c>
      <c r="D385" s="9" t="s">
        <v>1036</v>
      </c>
      <c r="E385" s="138" t="s">
        <v>1037</v>
      </c>
      <c r="F385" s="138" t="s">
        <v>1062</v>
      </c>
      <c r="G385" s="138" t="s">
        <v>1063</v>
      </c>
      <c r="H385" s="138" t="s">
        <v>609</v>
      </c>
      <c r="I385" s="138" t="s">
        <v>609</v>
      </c>
      <c r="J385" s="138" t="s">
        <v>687</v>
      </c>
      <c r="K385" s="9" t="s">
        <v>96</v>
      </c>
      <c r="L385" s="7" t="s">
        <v>97</v>
      </c>
      <c r="M385" s="7" t="s">
        <v>98</v>
      </c>
      <c r="N385" s="141">
        <v>0</v>
      </c>
      <c r="O385" s="142">
        <v>0</v>
      </c>
      <c r="P385" s="141">
        <v>0</v>
      </c>
      <c r="Q385" s="141">
        <v>6.2240000000000004E-2</v>
      </c>
      <c r="R385" s="141">
        <v>0.18722999999999998</v>
      </c>
      <c r="S385" s="141">
        <v>0.24946999999999997</v>
      </c>
      <c r="T385" s="144">
        <v>0.18722999999999998</v>
      </c>
      <c r="U385" s="144">
        <v>0.24946999999999997</v>
      </c>
      <c r="V385" s="145">
        <v>1</v>
      </c>
      <c r="W385" s="145">
        <v>1</v>
      </c>
      <c r="X385" s="9" t="s">
        <v>598</v>
      </c>
      <c r="Y385" s="9" t="s">
        <v>598</v>
      </c>
      <c r="Z385" s="138" t="s">
        <v>599</v>
      </c>
      <c r="AA385" s="146" t="s">
        <v>100</v>
      </c>
      <c r="AB385" s="146" t="s">
        <v>100</v>
      </c>
      <c r="AC385" s="146" t="s">
        <v>100</v>
      </c>
      <c r="AD385" s="146" t="s">
        <v>100</v>
      </c>
      <c r="AE385" s="146" t="s">
        <v>100</v>
      </c>
      <c r="AF385" s="146" t="s">
        <v>100</v>
      </c>
      <c r="AG385" s="147" t="s">
        <v>100</v>
      </c>
      <c r="AH385" s="147" t="s">
        <v>100</v>
      </c>
      <c r="AI385" s="148" t="s">
        <v>100</v>
      </c>
      <c r="AJ385" s="148" t="s">
        <v>100</v>
      </c>
      <c r="AK385" s="9" t="s">
        <v>100</v>
      </c>
      <c r="AL385" s="139" t="s">
        <v>600</v>
      </c>
      <c r="AM385" s="139" t="s">
        <v>100</v>
      </c>
      <c r="AN385" s="79" t="s">
        <v>101</v>
      </c>
      <c r="AO385" s="79" t="s">
        <v>101</v>
      </c>
      <c r="AP385" s="79" t="s">
        <v>125</v>
      </c>
      <c r="AQ385" s="79" t="s">
        <v>108</v>
      </c>
      <c r="AR385" s="138" t="s">
        <v>1064</v>
      </c>
    </row>
    <row r="386" spans="1:44" ht="127.5">
      <c r="A386" s="9">
        <v>382</v>
      </c>
      <c r="B386" s="7" t="s">
        <v>88</v>
      </c>
      <c r="C386" s="7" t="s">
        <v>594</v>
      </c>
      <c r="D386" s="9" t="s">
        <v>1036</v>
      </c>
      <c r="E386" s="138" t="s">
        <v>1037</v>
      </c>
      <c r="F386" s="138" t="s">
        <v>1065</v>
      </c>
      <c r="G386" s="138" t="s">
        <v>1066</v>
      </c>
      <c r="H386" s="138" t="s">
        <v>609</v>
      </c>
      <c r="I386" s="138" t="s">
        <v>609</v>
      </c>
      <c r="J386" s="138" t="s">
        <v>687</v>
      </c>
      <c r="K386" s="9" t="s">
        <v>96</v>
      </c>
      <c r="L386" s="7" t="s">
        <v>97</v>
      </c>
      <c r="M386" s="7" t="s">
        <v>98</v>
      </c>
      <c r="N386" s="141">
        <v>3881.6560899999999</v>
      </c>
      <c r="O386" s="142">
        <v>4053.9619300000004</v>
      </c>
      <c r="P386" s="141">
        <v>7935.6180199999999</v>
      </c>
      <c r="Q386" s="141">
        <v>964.33043000000009</v>
      </c>
      <c r="R386" s="141">
        <v>1175.6302599999999</v>
      </c>
      <c r="S386" s="141">
        <v>2139.9606899999999</v>
      </c>
      <c r="T386" s="144">
        <v>-2878.3316700000005</v>
      </c>
      <c r="U386" s="144">
        <v>-5795.65733</v>
      </c>
      <c r="V386" s="145">
        <v>-0.71000461269748538</v>
      </c>
      <c r="W386" s="145">
        <v>-0.73033471563188979</v>
      </c>
      <c r="X386" s="9" t="s">
        <v>598</v>
      </c>
      <c r="Y386" s="9" t="s">
        <v>598</v>
      </c>
      <c r="Z386" s="124" t="s">
        <v>1067</v>
      </c>
      <c r="AA386" s="146">
        <v>12</v>
      </c>
      <c r="AB386" s="146">
        <v>12</v>
      </c>
      <c r="AC386" s="146">
        <v>24</v>
      </c>
      <c r="AD386" s="146">
        <v>1</v>
      </c>
      <c r="AE386" s="146">
        <v>2</v>
      </c>
      <c r="AF386" s="146">
        <v>3</v>
      </c>
      <c r="AG386" s="147">
        <v>-10</v>
      </c>
      <c r="AH386" s="147">
        <v>-21</v>
      </c>
      <c r="AI386" s="148">
        <v>-0.83333333333333337</v>
      </c>
      <c r="AJ386" s="148">
        <v>-0.875</v>
      </c>
      <c r="AK386" s="9" t="s">
        <v>611</v>
      </c>
      <c r="AL386" s="139" t="s">
        <v>600</v>
      </c>
      <c r="AM386" s="139" t="s">
        <v>1068</v>
      </c>
      <c r="AN386" s="79" t="s">
        <v>114</v>
      </c>
      <c r="AO386" s="79" t="s">
        <v>114</v>
      </c>
      <c r="AP386" s="79" t="s">
        <v>114</v>
      </c>
      <c r="AQ386" s="167" t="s">
        <v>430</v>
      </c>
      <c r="AR386" s="138" t="s">
        <v>1069</v>
      </c>
    </row>
    <row r="387" spans="1:44" ht="76.5">
      <c r="A387" s="9">
        <v>383</v>
      </c>
      <c r="B387" s="7" t="s">
        <v>88</v>
      </c>
      <c r="C387" s="7" t="s">
        <v>594</v>
      </c>
      <c r="D387" s="9" t="s">
        <v>1036</v>
      </c>
      <c r="E387" s="138" t="s">
        <v>1037</v>
      </c>
      <c r="F387" s="138" t="s">
        <v>1070</v>
      </c>
      <c r="G387" s="138" t="s">
        <v>1071</v>
      </c>
      <c r="H387" s="138" t="s">
        <v>317</v>
      </c>
      <c r="I387" s="138" t="s">
        <v>317</v>
      </c>
      <c r="J387" s="138" t="s">
        <v>1040</v>
      </c>
      <c r="K387" s="9" t="s">
        <v>96</v>
      </c>
      <c r="L387" s="7" t="s">
        <v>97</v>
      </c>
      <c r="M387" s="7" t="s">
        <v>98</v>
      </c>
      <c r="N387" s="141">
        <v>1452.7636200000002</v>
      </c>
      <c r="O387" s="142">
        <v>1517.2514699999999</v>
      </c>
      <c r="P387" s="141">
        <v>2970.0150899999999</v>
      </c>
      <c r="Q387" s="141">
        <v>0</v>
      </c>
      <c r="R387" s="141">
        <v>0</v>
      </c>
      <c r="S387" s="141">
        <v>0</v>
      </c>
      <c r="T387" s="144">
        <v>-1517.2514699999999</v>
      </c>
      <c r="U387" s="144">
        <v>-2970.0150899999999</v>
      </c>
      <c r="V387" s="145">
        <v>-1</v>
      </c>
      <c r="W387" s="145">
        <v>-1</v>
      </c>
      <c r="X387" s="9" t="s">
        <v>598</v>
      </c>
      <c r="Y387" s="9" t="s">
        <v>598</v>
      </c>
      <c r="Z387" s="138" t="s">
        <v>1072</v>
      </c>
      <c r="AA387" s="146">
        <v>37.770000000000003</v>
      </c>
      <c r="AB387" s="146">
        <v>38</v>
      </c>
      <c r="AC387" s="146">
        <v>75.77000000000001</v>
      </c>
      <c r="AD387" s="146">
        <v>0</v>
      </c>
      <c r="AE387" s="146">
        <v>0</v>
      </c>
      <c r="AF387" s="146">
        <v>84</v>
      </c>
      <c r="AG387" s="147">
        <v>-3</v>
      </c>
      <c r="AH387" s="147">
        <v>8.2299999999999898</v>
      </c>
      <c r="AI387" s="148">
        <v>-7.8947368421052599E-2</v>
      </c>
      <c r="AJ387" s="148">
        <v>0.1086181866173946</v>
      </c>
      <c r="AK387" s="9" t="s">
        <v>598</v>
      </c>
      <c r="AL387" s="139" t="s">
        <v>600</v>
      </c>
      <c r="AM387" s="139" t="s">
        <v>659</v>
      </c>
      <c r="AN387" s="79" t="s">
        <v>101</v>
      </c>
      <c r="AO387" s="79" t="s">
        <v>101</v>
      </c>
      <c r="AP387" s="79" t="s">
        <v>114</v>
      </c>
      <c r="AQ387" s="79" t="s">
        <v>816</v>
      </c>
      <c r="AR387" s="138" t="s">
        <v>1073</v>
      </c>
    </row>
    <row r="388" spans="1:44" ht="38.25">
      <c r="A388" s="9">
        <v>384</v>
      </c>
      <c r="B388" s="7" t="s">
        <v>88</v>
      </c>
      <c r="C388" s="7" t="s">
        <v>594</v>
      </c>
      <c r="D388" s="9" t="s">
        <v>1036</v>
      </c>
      <c r="E388" s="138" t="s">
        <v>1037</v>
      </c>
      <c r="F388" s="138" t="s">
        <v>1070</v>
      </c>
      <c r="G388" s="138" t="s">
        <v>1071</v>
      </c>
      <c r="H388" s="138" t="s">
        <v>620</v>
      </c>
      <c r="I388" s="138" t="s">
        <v>1074</v>
      </c>
      <c r="J388" s="138" t="s">
        <v>1040</v>
      </c>
      <c r="K388" s="9" t="s">
        <v>96</v>
      </c>
      <c r="L388" s="7" t="s">
        <v>100</v>
      </c>
      <c r="M388" s="7" t="s">
        <v>100</v>
      </c>
      <c r="N388" s="141">
        <v>1452.7636200000002</v>
      </c>
      <c r="O388" s="142">
        <v>1517.2514699999999</v>
      </c>
      <c r="P388" s="141">
        <v>2970.0150899999999</v>
      </c>
      <c r="Q388" s="141">
        <v>0</v>
      </c>
      <c r="R388" s="141">
        <v>0</v>
      </c>
      <c r="S388" s="141">
        <v>0</v>
      </c>
      <c r="T388" s="144">
        <v>-1517.2514699999999</v>
      </c>
      <c r="U388" s="144">
        <v>-2970.0150899999999</v>
      </c>
      <c r="V388" s="145">
        <v>-1</v>
      </c>
      <c r="W388" s="145">
        <v>-1</v>
      </c>
      <c r="X388" s="9" t="s">
        <v>100</v>
      </c>
      <c r="Y388" s="9" t="s">
        <v>100</v>
      </c>
      <c r="Z388" s="138" t="s">
        <v>100</v>
      </c>
      <c r="AA388" s="146" t="s">
        <v>100</v>
      </c>
      <c r="AB388" s="146" t="s">
        <v>100</v>
      </c>
      <c r="AC388" s="146" t="s">
        <v>100</v>
      </c>
      <c r="AD388" s="146" t="s">
        <v>100</v>
      </c>
      <c r="AE388" s="146" t="s">
        <v>100</v>
      </c>
      <c r="AF388" s="146" t="s">
        <v>100</v>
      </c>
      <c r="AG388" s="147" t="s">
        <v>100</v>
      </c>
      <c r="AH388" s="147" t="s">
        <v>100</v>
      </c>
      <c r="AI388" s="148" t="s">
        <v>100</v>
      </c>
      <c r="AJ388" s="148" t="s">
        <v>100</v>
      </c>
      <c r="AK388" s="9" t="s">
        <v>100</v>
      </c>
      <c r="AL388" s="139" t="s">
        <v>100</v>
      </c>
      <c r="AM388" s="139" t="s">
        <v>100</v>
      </c>
      <c r="AN388" s="79" t="s">
        <v>100</v>
      </c>
      <c r="AO388" s="79" t="s">
        <v>100</v>
      </c>
      <c r="AP388" s="79" t="s">
        <v>100</v>
      </c>
      <c r="AQ388" s="32" t="s">
        <v>100</v>
      </c>
      <c r="AR388" s="138" t="s">
        <v>100</v>
      </c>
    </row>
    <row r="389" spans="1:44" ht="89.45" customHeight="1">
      <c r="A389" s="9">
        <v>385</v>
      </c>
      <c r="B389" s="7" t="s">
        <v>88</v>
      </c>
      <c r="C389" s="7" t="s">
        <v>594</v>
      </c>
      <c r="D389" s="9" t="s">
        <v>1036</v>
      </c>
      <c r="E389" s="138" t="s">
        <v>1037</v>
      </c>
      <c r="F389" s="138" t="s">
        <v>1075</v>
      </c>
      <c r="G389" s="138" t="s">
        <v>1076</v>
      </c>
      <c r="H389" s="138" t="s">
        <v>317</v>
      </c>
      <c r="I389" s="138" t="s">
        <v>317</v>
      </c>
      <c r="J389" s="138" t="s">
        <v>687</v>
      </c>
      <c r="K389" s="9" t="s">
        <v>96</v>
      </c>
      <c r="L389" s="7" t="s">
        <v>97</v>
      </c>
      <c r="M389" s="7" t="s">
        <v>98</v>
      </c>
      <c r="N389" s="141">
        <v>3868.2592500000001</v>
      </c>
      <c r="O389" s="142">
        <v>4039.9704200000001</v>
      </c>
      <c r="P389" s="141">
        <v>7908.2296700000006</v>
      </c>
      <c r="Q389" s="141">
        <v>16114.62443</v>
      </c>
      <c r="R389" s="141">
        <v>32322.949929999999</v>
      </c>
      <c r="S389" s="141">
        <v>48437.574359999999</v>
      </c>
      <c r="T389" s="144">
        <v>28282.979509999997</v>
      </c>
      <c r="U389" s="144">
        <v>40529.344689999998</v>
      </c>
      <c r="V389" s="145">
        <v>7.0007887607256283</v>
      </c>
      <c r="W389" s="145">
        <v>5.1249579717883931</v>
      </c>
      <c r="X389" s="9" t="s">
        <v>611</v>
      </c>
      <c r="Y389" s="9" t="s">
        <v>611</v>
      </c>
      <c r="Z389" s="138" t="s">
        <v>599</v>
      </c>
      <c r="AA389" s="146" t="s">
        <v>100</v>
      </c>
      <c r="AB389" s="146" t="s">
        <v>100</v>
      </c>
      <c r="AC389" s="146" t="s">
        <v>100</v>
      </c>
      <c r="AD389" s="146" t="s">
        <v>100</v>
      </c>
      <c r="AE389" s="146" t="s">
        <v>100</v>
      </c>
      <c r="AF389" s="146" t="s">
        <v>100</v>
      </c>
      <c r="AG389" s="147" t="s">
        <v>100</v>
      </c>
      <c r="AH389" s="147" t="s">
        <v>100</v>
      </c>
      <c r="AI389" s="148" t="s">
        <v>100</v>
      </c>
      <c r="AJ389" s="148" t="s">
        <v>100</v>
      </c>
      <c r="AK389" s="9" t="s">
        <v>100</v>
      </c>
      <c r="AL389" s="139" t="s">
        <v>1077</v>
      </c>
      <c r="AM389" s="139" t="s">
        <v>100</v>
      </c>
      <c r="AN389" s="79" t="s">
        <v>125</v>
      </c>
      <c r="AO389" s="79" t="s">
        <v>125</v>
      </c>
      <c r="AP389" s="79" t="s">
        <v>125</v>
      </c>
      <c r="AQ389" s="32" t="s">
        <v>678</v>
      </c>
      <c r="AR389" s="138" t="s">
        <v>1078</v>
      </c>
    </row>
    <row r="390" spans="1:44" ht="25.5">
      <c r="A390" s="9">
        <v>386</v>
      </c>
      <c r="B390" s="7" t="s">
        <v>88</v>
      </c>
      <c r="C390" s="7" t="s">
        <v>594</v>
      </c>
      <c r="D390" s="9" t="s">
        <v>1036</v>
      </c>
      <c r="E390" s="138" t="s">
        <v>1037</v>
      </c>
      <c r="F390" s="138" t="s">
        <v>1075</v>
      </c>
      <c r="G390" s="138" t="s">
        <v>1076</v>
      </c>
      <c r="H390" s="138" t="s">
        <v>620</v>
      </c>
      <c r="I390" s="138" t="s">
        <v>1079</v>
      </c>
      <c r="J390" s="138" t="s">
        <v>687</v>
      </c>
      <c r="K390" s="9" t="s">
        <v>122</v>
      </c>
      <c r="L390" s="7" t="s">
        <v>100</v>
      </c>
      <c r="M390" s="7" t="s">
        <v>100</v>
      </c>
      <c r="N390" s="141">
        <v>3868.2592500000001</v>
      </c>
      <c r="O390" s="142">
        <v>4039.9704200000001</v>
      </c>
      <c r="P390" s="141">
        <v>7908.2296700000006</v>
      </c>
      <c r="Q390" s="141">
        <v>9114.626189999999</v>
      </c>
      <c r="R390" s="141">
        <v>32322.949929999999</v>
      </c>
      <c r="S390" s="141">
        <v>41437.576119999998</v>
      </c>
      <c r="T390" s="144">
        <v>28282.979509999997</v>
      </c>
      <c r="U390" s="144">
        <v>33529.346449999997</v>
      </c>
      <c r="V390" s="145">
        <v>7.0007887607256283</v>
      </c>
      <c r="W390" s="145">
        <v>4.2398043366385938</v>
      </c>
      <c r="X390" s="9" t="s">
        <v>100</v>
      </c>
      <c r="Y390" s="9" t="s">
        <v>100</v>
      </c>
      <c r="Z390" s="138" t="s">
        <v>100</v>
      </c>
      <c r="AA390" s="146" t="s">
        <v>100</v>
      </c>
      <c r="AB390" s="146" t="s">
        <v>100</v>
      </c>
      <c r="AC390" s="146" t="s">
        <v>100</v>
      </c>
      <c r="AD390" s="146" t="s">
        <v>100</v>
      </c>
      <c r="AE390" s="146" t="s">
        <v>100</v>
      </c>
      <c r="AF390" s="146" t="s">
        <v>100</v>
      </c>
      <c r="AG390" s="147" t="s">
        <v>100</v>
      </c>
      <c r="AH390" s="147" t="s">
        <v>100</v>
      </c>
      <c r="AI390" s="148" t="s">
        <v>100</v>
      </c>
      <c r="AJ390" s="148" t="s">
        <v>100</v>
      </c>
      <c r="AK390" s="9" t="s">
        <v>100</v>
      </c>
      <c r="AL390" s="139" t="s">
        <v>100</v>
      </c>
      <c r="AM390" s="139" t="s">
        <v>100</v>
      </c>
      <c r="AN390" s="79" t="s">
        <v>100</v>
      </c>
      <c r="AO390" s="79" t="s">
        <v>100</v>
      </c>
      <c r="AP390" s="79" t="s">
        <v>100</v>
      </c>
      <c r="AQ390" s="32" t="s">
        <v>100</v>
      </c>
      <c r="AR390" s="138" t="s">
        <v>100</v>
      </c>
    </row>
    <row r="391" spans="1:44" ht="25.5">
      <c r="A391" s="9">
        <v>387</v>
      </c>
      <c r="B391" s="7" t="s">
        <v>88</v>
      </c>
      <c r="C391" s="7" t="s">
        <v>594</v>
      </c>
      <c r="D391" s="9" t="s">
        <v>1036</v>
      </c>
      <c r="E391" s="138" t="s">
        <v>1037</v>
      </c>
      <c r="F391" s="138" t="s">
        <v>1075</v>
      </c>
      <c r="G391" s="138" t="s">
        <v>1076</v>
      </c>
      <c r="H391" s="138" t="s">
        <v>602</v>
      </c>
      <c r="I391" s="138" t="s">
        <v>603</v>
      </c>
      <c r="J391" s="138" t="s">
        <v>687</v>
      </c>
      <c r="K391" s="9" t="s">
        <v>122</v>
      </c>
      <c r="L391" s="7" t="s">
        <v>100</v>
      </c>
      <c r="M391" s="7" t="s">
        <v>100</v>
      </c>
      <c r="N391" s="141">
        <v>0</v>
      </c>
      <c r="O391" s="142">
        <v>0</v>
      </c>
      <c r="P391" s="141">
        <v>0</v>
      </c>
      <c r="Q391" s="141">
        <v>6999.998239999999</v>
      </c>
      <c r="R391" s="141">
        <v>0</v>
      </c>
      <c r="S391" s="141">
        <v>6999.998239999999</v>
      </c>
      <c r="T391" s="144">
        <v>0</v>
      </c>
      <c r="U391" s="144">
        <v>6999.998239999999</v>
      </c>
      <c r="V391" s="145">
        <v>0</v>
      </c>
      <c r="W391" s="145">
        <v>1</v>
      </c>
      <c r="X391" s="9" t="s">
        <v>100</v>
      </c>
      <c r="Y391" s="9" t="s">
        <v>100</v>
      </c>
      <c r="Z391" s="138" t="s">
        <v>100</v>
      </c>
      <c r="AA391" s="146" t="s">
        <v>100</v>
      </c>
      <c r="AB391" s="146" t="s">
        <v>100</v>
      </c>
      <c r="AC391" s="146" t="s">
        <v>100</v>
      </c>
      <c r="AD391" s="146" t="s">
        <v>100</v>
      </c>
      <c r="AE391" s="146" t="s">
        <v>100</v>
      </c>
      <c r="AF391" s="146" t="s">
        <v>100</v>
      </c>
      <c r="AG391" s="147" t="s">
        <v>100</v>
      </c>
      <c r="AH391" s="147" t="s">
        <v>100</v>
      </c>
      <c r="AI391" s="148" t="s">
        <v>100</v>
      </c>
      <c r="AJ391" s="148" t="s">
        <v>100</v>
      </c>
      <c r="AK391" s="9" t="s">
        <v>100</v>
      </c>
      <c r="AL391" s="139" t="s">
        <v>100</v>
      </c>
      <c r="AM391" s="139" t="s">
        <v>100</v>
      </c>
      <c r="AN391" s="79" t="s">
        <v>100</v>
      </c>
      <c r="AO391" s="79" t="s">
        <v>100</v>
      </c>
      <c r="AP391" s="79" t="s">
        <v>100</v>
      </c>
      <c r="AQ391" s="32" t="s">
        <v>100</v>
      </c>
      <c r="AR391" s="138" t="s">
        <v>100</v>
      </c>
    </row>
    <row r="392" spans="1:44" ht="93" customHeight="1">
      <c r="A392" s="9">
        <v>388</v>
      </c>
      <c r="B392" s="7" t="s">
        <v>88</v>
      </c>
      <c r="C392" s="7" t="s">
        <v>594</v>
      </c>
      <c r="D392" s="9" t="s">
        <v>1036</v>
      </c>
      <c r="E392" s="138" t="s">
        <v>1037</v>
      </c>
      <c r="F392" s="138" t="s">
        <v>1080</v>
      </c>
      <c r="G392" s="138" t="s">
        <v>286</v>
      </c>
      <c r="H392" s="138" t="s">
        <v>317</v>
      </c>
      <c r="I392" s="138" t="s">
        <v>317</v>
      </c>
      <c r="J392" s="138" t="s">
        <v>687</v>
      </c>
      <c r="K392" s="9" t="s">
        <v>96</v>
      </c>
      <c r="L392" s="7" t="s">
        <v>97</v>
      </c>
      <c r="M392" s="7" t="s">
        <v>98</v>
      </c>
      <c r="N392" s="141">
        <v>13025.77449</v>
      </c>
      <c r="O392" s="142">
        <v>13603.985710000001</v>
      </c>
      <c r="P392" s="141">
        <v>26629.760200000001</v>
      </c>
      <c r="Q392" s="141">
        <v>-294.10345000000001</v>
      </c>
      <c r="R392" s="141">
        <v>1540.8805</v>
      </c>
      <c r="S392" s="141">
        <v>1246.7770499999999</v>
      </c>
      <c r="T392" s="144">
        <v>-12063.105210000002</v>
      </c>
      <c r="U392" s="144">
        <v>-25382.98315</v>
      </c>
      <c r="V392" s="145">
        <v>-0.88673315799888475</v>
      </c>
      <c r="W392" s="145">
        <v>-0.95318106356812027</v>
      </c>
      <c r="X392" s="9" t="s">
        <v>598</v>
      </c>
      <c r="Y392" s="9" t="s">
        <v>611</v>
      </c>
      <c r="Z392" s="138" t="s">
        <v>1081</v>
      </c>
      <c r="AA392" s="146">
        <v>694</v>
      </c>
      <c r="AB392" s="146">
        <v>693.79188888888905</v>
      </c>
      <c r="AC392" s="146">
        <v>1387.7918888888889</v>
      </c>
      <c r="AD392" s="146">
        <v>1307</v>
      </c>
      <c r="AE392" s="146">
        <v>671</v>
      </c>
      <c r="AF392" s="146">
        <v>1978</v>
      </c>
      <c r="AG392" s="147">
        <v>-22.791888888888934</v>
      </c>
      <c r="AH392" s="147">
        <v>590.20811111111107</v>
      </c>
      <c r="AI392" s="148">
        <v>-3.2851189605848888E-2</v>
      </c>
      <c r="AJ392" s="148">
        <v>0.42528574769495936</v>
      </c>
      <c r="AK392" s="9" t="s">
        <v>598</v>
      </c>
      <c r="AL392" s="139" t="s">
        <v>1082</v>
      </c>
      <c r="AM392" s="139" t="s">
        <v>659</v>
      </c>
      <c r="AN392" s="79" t="s">
        <v>101</v>
      </c>
      <c r="AO392" s="79" t="s">
        <v>101</v>
      </c>
      <c r="AP392" s="79" t="s">
        <v>114</v>
      </c>
      <c r="AQ392" s="167" t="s">
        <v>108</v>
      </c>
      <c r="AR392" s="138" t="s">
        <v>1083</v>
      </c>
    </row>
    <row r="393" spans="1:44" ht="25.5">
      <c r="A393" s="9">
        <v>389</v>
      </c>
      <c r="B393" s="7" t="s">
        <v>88</v>
      </c>
      <c r="C393" s="7" t="s">
        <v>594</v>
      </c>
      <c r="D393" s="9" t="s">
        <v>1036</v>
      </c>
      <c r="E393" s="138" t="s">
        <v>1037</v>
      </c>
      <c r="F393" s="138" t="s">
        <v>1080</v>
      </c>
      <c r="G393" s="138" t="s">
        <v>286</v>
      </c>
      <c r="H393" s="138" t="s">
        <v>602</v>
      </c>
      <c r="I393" s="138" t="s">
        <v>743</v>
      </c>
      <c r="J393" s="138" t="s">
        <v>687</v>
      </c>
      <c r="K393" s="9" t="s">
        <v>122</v>
      </c>
      <c r="L393" s="7" t="s">
        <v>100</v>
      </c>
      <c r="M393" s="7" t="s">
        <v>100</v>
      </c>
      <c r="N393" s="141">
        <v>0</v>
      </c>
      <c r="O393" s="142">
        <v>0</v>
      </c>
      <c r="P393" s="141">
        <v>0</v>
      </c>
      <c r="Q393" s="141">
        <v>31.759409999999999</v>
      </c>
      <c r="R393" s="141">
        <v>0</v>
      </c>
      <c r="S393" s="141">
        <v>31.759409999999999</v>
      </c>
      <c r="T393" s="144">
        <v>0</v>
      </c>
      <c r="U393" s="144">
        <v>31.759409999999999</v>
      </c>
      <c r="V393" s="145">
        <v>0</v>
      </c>
      <c r="W393" s="145">
        <v>1</v>
      </c>
      <c r="X393" s="9" t="s">
        <v>100</v>
      </c>
      <c r="Y393" s="9" t="s">
        <v>100</v>
      </c>
      <c r="Z393" s="138" t="s">
        <v>100</v>
      </c>
      <c r="AA393" s="149" t="s">
        <v>100</v>
      </c>
      <c r="AB393" s="149" t="s">
        <v>100</v>
      </c>
      <c r="AC393" s="149" t="s">
        <v>100</v>
      </c>
      <c r="AD393" s="149" t="s">
        <v>100</v>
      </c>
      <c r="AE393" s="149" t="s">
        <v>100</v>
      </c>
      <c r="AF393" s="149" t="s">
        <v>100</v>
      </c>
      <c r="AG393" s="147" t="s">
        <v>100</v>
      </c>
      <c r="AH393" s="147" t="s">
        <v>100</v>
      </c>
      <c r="AI393" s="165" t="s">
        <v>100</v>
      </c>
      <c r="AJ393" s="165" t="s">
        <v>100</v>
      </c>
      <c r="AK393" s="9" t="s">
        <v>100</v>
      </c>
      <c r="AL393" s="139" t="s">
        <v>100</v>
      </c>
      <c r="AM393" s="139" t="s">
        <v>100</v>
      </c>
      <c r="AN393" s="79" t="s">
        <v>100</v>
      </c>
      <c r="AO393" s="79" t="s">
        <v>100</v>
      </c>
      <c r="AP393" s="79" t="s">
        <v>100</v>
      </c>
      <c r="AQ393" s="32" t="s">
        <v>100</v>
      </c>
      <c r="AR393" s="138" t="s">
        <v>100</v>
      </c>
    </row>
    <row r="394" spans="1:44" ht="25.5">
      <c r="A394" s="9">
        <v>390</v>
      </c>
      <c r="B394" s="7" t="s">
        <v>88</v>
      </c>
      <c r="C394" s="7" t="s">
        <v>594</v>
      </c>
      <c r="D394" s="9" t="s">
        <v>1036</v>
      </c>
      <c r="E394" s="138" t="s">
        <v>1037</v>
      </c>
      <c r="F394" s="138" t="s">
        <v>1080</v>
      </c>
      <c r="G394" s="138" t="s">
        <v>286</v>
      </c>
      <c r="H394" s="138" t="s">
        <v>604</v>
      </c>
      <c r="I394" s="138" t="s">
        <v>604</v>
      </c>
      <c r="J394" s="138" t="s">
        <v>687</v>
      </c>
      <c r="K394" s="9" t="s">
        <v>122</v>
      </c>
      <c r="L394" s="7" t="s">
        <v>100</v>
      </c>
      <c r="M394" s="7" t="s">
        <v>100</v>
      </c>
      <c r="N394" s="141">
        <v>13025.77449</v>
      </c>
      <c r="O394" s="142">
        <v>13603.985710000001</v>
      </c>
      <c r="P394" s="141">
        <v>26629.760200000001</v>
      </c>
      <c r="Q394" s="141">
        <v>-325.86286000000001</v>
      </c>
      <c r="R394" s="141">
        <v>1540.8805</v>
      </c>
      <c r="S394" s="141">
        <v>1215.01764</v>
      </c>
      <c r="T394" s="144">
        <v>-12063.105210000002</v>
      </c>
      <c r="U394" s="144">
        <v>-25414.742559999999</v>
      </c>
      <c r="V394" s="145">
        <v>-0.88673315799888475</v>
      </c>
      <c r="W394" s="145">
        <v>-0.95437369203196953</v>
      </c>
      <c r="X394" s="9" t="s">
        <v>100</v>
      </c>
      <c r="Y394" s="9" t="s">
        <v>100</v>
      </c>
      <c r="Z394" s="138" t="s">
        <v>1081</v>
      </c>
      <c r="AA394" s="149">
        <v>694</v>
      </c>
      <c r="AB394" s="146">
        <v>693.79188888888893</v>
      </c>
      <c r="AC394" s="146">
        <v>1387.7918888888889</v>
      </c>
      <c r="AD394" s="149">
        <v>1307</v>
      </c>
      <c r="AE394" s="146">
        <v>671</v>
      </c>
      <c r="AF394" s="146">
        <v>1978</v>
      </c>
      <c r="AG394" s="147">
        <v>-22.791888888888934</v>
      </c>
      <c r="AH394" s="147">
        <v>590.20811111111107</v>
      </c>
      <c r="AI394" s="148">
        <v>-3.2851189605848888E-2</v>
      </c>
      <c r="AJ394" s="148">
        <v>0.42528574769495936</v>
      </c>
      <c r="AK394" s="9" t="s">
        <v>100</v>
      </c>
      <c r="AL394" s="139" t="s">
        <v>100</v>
      </c>
      <c r="AM394" s="139" t="s">
        <v>100</v>
      </c>
      <c r="AN394" s="79" t="s">
        <v>100</v>
      </c>
      <c r="AO394" s="79" t="s">
        <v>100</v>
      </c>
      <c r="AP394" s="79" t="s">
        <v>100</v>
      </c>
      <c r="AQ394" s="32" t="s">
        <v>100</v>
      </c>
      <c r="AR394" s="138" t="s">
        <v>100</v>
      </c>
    </row>
    <row r="395" spans="1:44" ht="107.25" customHeight="1">
      <c r="A395" s="9">
        <v>391</v>
      </c>
      <c r="B395" s="7" t="s">
        <v>88</v>
      </c>
      <c r="C395" s="7" t="s">
        <v>594</v>
      </c>
      <c r="D395" s="9" t="s">
        <v>1084</v>
      </c>
      <c r="E395" s="138" t="s">
        <v>1085</v>
      </c>
      <c r="F395" s="138" t="s">
        <v>1086</v>
      </c>
      <c r="G395" s="138" t="s">
        <v>1087</v>
      </c>
      <c r="H395" s="138" t="s">
        <v>317</v>
      </c>
      <c r="I395" s="138" t="s">
        <v>317</v>
      </c>
      <c r="J395" s="138" t="s">
        <v>980</v>
      </c>
      <c r="K395" s="9" t="s">
        <v>96</v>
      </c>
      <c r="L395" s="7" t="s">
        <v>97</v>
      </c>
      <c r="M395" s="7" t="s">
        <v>98</v>
      </c>
      <c r="N395" s="141">
        <v>18767.4771</v>
      </c>
      <c r="O395" s="142">
        <v>19600.56121</v>
      </c>
      <c r="P395" s="141">
        <v>38368.038310000004</v>
      </c>
      <c r="Q395" s="141">
        <v>24806.103060000001</v>
      </c>
      <c r="R395" s="141">
        <v>7094.1476500000008</v>
      </c>
      <c r="S395" s="141">
        <v>31900.25071</v>
      </c>
      <c r="T395" s="144">
        <v>-12506.413559999999</v>
      </c>
      <c r="U395" s="144">
        <v>-6467.7876000000033</v>
      </c>
      <c r="V395" s="145">
        <v>-0.63806405469754401</v>
      </c>
      <c r="W395" s="145">
        <v>-0.16857227747070613</v>
      </c>
      <c r="X395" s="9" t="s">
        <v>598</v>
      </c>
      <c r="Y395" s="9" t="s">
        <v>611</v>
      </c>
      <c r="Z395" s="138" t="s">
        <v>599</v>
      </c>
      <c r="AA395" s="146" t="s">
        <v>100</v>
      </c>
      <c r="AB395" s="146" t="s">
        <v>100</v>
      </c>
      <c r="AC395" s="146" t="s">
        <v>100</v>
      </c>
      <c r="AD395" s="146" t="s">
        <v>100</v>
      </c>
      <c r="AE395" s="146" t="s">
        <v>100</v>
      </c>
      <c r="AF395" s="146" t="s">
        <v>100</v>
      </c>
      <c r="AG395" s="147" t="s">
        <v>100</v>
      </c>
      <c r="AH395" s="147" t="s">
        <v>100</v>
      </c>
      <c r="AI395" s="148" t="s">
        <v>100</v>
      </c>
      <c r="AJ395" s="148" t="s">
        <v>100</v>
      </c>
      <c r="AK395" s="9" t="s">
        <v>100</v>
      </c>
      <c r="AL395" s="139" t="s">
        <v>1088</v>
      </c>
      <c r="AM395" s="139" t="s">
        <v>100</v>
      </c>
      <c r="AN395" s="79" t="s">
        <v>114</v>
      </c>
      <c r="AO395" s="79" t="s">
        <v>114</v>
      </c>
      <c r="AP395" s="79" t="s">
        <v>114</v>
      </c>
      <c r="AQ395" s="32" t="s">
        <v>430</v>
      </c>
      <c r="AR395" s="138" t="s">
        <v>1089</v>
      </c>
    </row>
    <row r="396" spans="1:44" ht="38.25">
      <c r="A396" s="9">
        <v>392</v>
      </c>
      <c r="B396" s="7" t="s">
        <v>88</v>
      </c>
      <c r="C396" s="7" t="s">
        <v>594</v>
      </c>
      <c r="D396" s="9" t="s">
        <v>1084</v>
      </c>
      <c r="E396" s="138" t="s">
        <v>1085</v>
      </c>
      <c r="F396" s="138" t="s">
        <v>1086</v>
      </c>
      <c r="G396" s="138" t="s">
        <v>1087</v>
      </c>
      <c r="H396" s="138" t="s">
        <v>982</v>
      </c>
      <c r="I396" s="35" t="s">
        <v>1090</v>
      </c>
      <c r="J396" s="138" t="s">
        <v>980</v>
      </c>
      <c r="K396" s="9" t="s">
        <v>122</v>
      </c>
      <c r="L396" s="7" t="s">
        <v>100</v>
      </c>
      <c r="M396" s="7" t="s">
        <v>100</v>
      </c>
      <c r="N396" s="185">
        <v>16703.054619999999</v>
      </c>
      <c r="O396" s="142">
        <v>17444.499480000002</v>
      </c>
      <c r="P396" s="141">
        <v>34147.554100000001</v>
      </c>
      <c r="Q396" s="141">
        <v>22502.58425</v>
      </c>
      <c r="R396" s="141">
        <v>3859.8901299999998</v>
      </c>
      <c r="S396" s="141">
        <v>26362.47438</v>
      </c>
      <c r="T396" s="144">
        <v>-13584.609350000002</v>
      </c>
      <c r="U396" s="144">
        <v>-7785.0797200000015</v>
      </c>
      <c r="V396" s="145">
        <v>-0.77873311100583098</v>
      </c>
      <c r="W396" s="145">
        <v>-0.22798352400882502</v>
      </c>
      <c r="X396" s="9" t="s">
        <v>100</v>
      </c>
      <c r="Y396" s="9" t="s">
        <v>100</v>
      </c>
      <c r="Z396" s="138" t="s">
        <v>100</v>
      </c>
      <c r="AA396" s="146" t="s">
        <v>100</v>
      </c>
      <c r="AB396" s="146" t="s">
        <v>100</v>
      </c>
      <c r="AC396" s="146" t="s">
        <v>100</v>
      </c>
      <c r="AD396" s="146" t="s">
        <v>100</v>
      </c>
      <c r="AE396" s="146" t="s">
        <v>100</v>
      </c>
      <c r="AF396" s="146" t="s">
        <v>100</v>
      </c>
      <c r="AG396" s="147" t="s">
        <v>100</v>
      </c>
      <c r="AH396" s="147" t="s">
        <v>100</v>
      </c>
      <c r="AI396" s="148" t="s">
        <v>100</v>
      </c>
      <c r="AJ396" s="148" t="s">
        <v>100</v>
      </c>
      <c r="AK396" s="9" t="s">
        <v>100</v>
      </c>
      <c r="AL396" s="139" t="s">
        <v>100</v>
      </c>
      <c r="AM396" s="139" t="s">
        <v>100</v>
      </c>
      <c r="AN396" s="79" t="s">
        <v>100</v>
      </c>
      <c r="AO396" s="79" t="s">
        <v>100</v>
      </c>
      <c r="AP396" s="79" t="s">
        <v>100</v>
      </c>
      <c r="AQ396" s="32" t="s">
        <v>100</v>
      </c>
      <c r="AR396" s="138" t="s">
        <v>100</v>
      </c>
    </row>
    <row r="397" spans="1:44" ht="60" customHeight="1">
      <c r="A397" s="9">
        <v>393</v>
      </c>
      <c r="B397" s="7" t="s">
        <v>88</v>
      </c>
      <c r="C397" s="7" t="s">
        <v>594</v>
      </c>
      <c r="D397" s="9" t="s">
        <v>1084</v>
      </c>
      <c r="E397" s="138" t="s">
        <v>1085</v>
      </c>
      <c r="F397" s="138" t="s">
        <v>1086</v>
      </c>
      <c r="G397" s="138" t="s">
        <v>1087</v>
      </c>
      <c r="H397" s="138" t="s">
        <v>982</v>
      </c>
      <c r="I397" s="138" t="s">
        <v>1091</v>
      </c>
      <c r="J397" s="138" t="s">
        <v>980</v>
      </c>
      <c r="K397" s="9" t="s">
        <v>122</v>
      </c>
      <c r="L397" s="7" t="s">
        <v>100</v>
      </c>
      <c r="M397" s="7" t="s">
        <v>100</v>
      </c>
      <c r="N397" s="185">
        <v>2064.4224800000002</v>
      </c>
      <c r="O397" s="142">
        <v>2156.0617299999999</v>
      </c>
      <c r="P397" s="141">
        <v>4220.4842100000005</v>
      </c>
      <c r="Q397" s="141">
        <v>2204.8707799999997</v>
      </c>
      <c r="R397" s="141">
        <v>3234.2575200000006</v>
      </c>
      <c r="S397" s="141">
        <v>5439.1283000000003</v>
      </c>
      <c r="T397" s="144">
        <v>1078.1957900000007</v>
      </c>
      <c r="U397" s="144">
        <v>1218.6440899999998</v>
      </c>
      <c r="V397" s="145">
        <v>0.50007649363545859</v>
      </c>
      <c r="W397" s="145">
        <v>0.28874508927495779</v>
      </c>
      <c r="X397" s="9" t="s">
        <v>100</v>
      </c>
      <c r="Y397" s="9" t="s">
        <v>100</v>
      </c>
      <c r="Z397" s="138" t="s">
        <v>100</v>
      </c>
      <c r="AA397" s="146" t="s">
        <v>100</v>
      </c>
      <c r="AB397" s="146" t="s">
        <v>100</v>
      </c>
      <c r="AC397" s="146" t="s">
        <v>100</v>
      </c>
      <c r="AD397" s="146" t="s">
        <v>100</v>
      </c>
      <c r="AE397" s="146" t="s">
        <v>100</v>
      </c>
      <c r="AF397" s="146" t="s">
        <v>100</v>
      </c>
      <c r="AG397" s="147" t="s">
        <v>100</v>
      </c>
      <c r="AH397" s="147" t="s">
        <v>100</v>
      </c>
      <c r="AI397" s="148" t="s">
        <v>100</v>
      </c>
      <c r="AJ397" s="148" t="s">
        <v>100</v>
      </c>
      <c r="AK397" s="9" t="s">
        <v>100</v>
      </c>
      <c r="AL397" s="139" t="s">
        <v>100</v>
      </c>
      <c r="AM397" s="139" t="s">
        <v>100</v>
      </c>
      <c r="AN397" s="79" t="s">
        <v>100</v>
      </c>
      <c r="AO397" s="79" t="s">
        <v>100</v>
      </c>
      <c r="AP397" s="79" t="s">
        <v>100</v>
      </c>
      <c r="AQ397" s="32" t="s">
        <v>100</v>
      </c>
      <c r="AR397" s="138" t="s">
        <v>100</v>
      </c>
    </row>
    <row r="398" spans="1:44" ht="30.75" customHeight="1">
      <c r="A398" s="9">
        <v>394</v>
      </c>
      <c r="B398" s="7" t="s">
        <v>88</v>
      </c>
      <c r="C398" s="7" t="s">
        <v>594</v>
      </c>
      <c r="D398" s="9" t="s">
        <v>1084</v>
      </c>
      <c r="E398" s="138" t="s">
        <v>1085</v>
      </c>
      <c r="F398" s="138" t="s">
        <v>1086</v>
      </c>
      <c r="G398" s="138" t="s">
        <v>1087</v>
      </c>
      <c r="H398" s="138" t="s">
        <v>602</v>
      </c>
      <c r="I398" s="138" t="s">
        <v>1092</v>
      </c>
      <c r="J398" s="138" t="s">
        <v>980</v>
      </c>
      <c r="K398" s="9" t="s">
        <v>122</v>
      </c>
      <c r="L398" s="7" t="s">
        <v>100</v>
      </c>
      <c r="M398" s="7" t="s">
        <v>100</v>
      </c>
      <c r="N398" s="185">
        <v>16703.054619999999</v>
      </c>
      <c r="O398" s="142">
        <v>17444.499479999999</v>
      </c>
      <c r="P398" s="141">
        <v>34147.554099999994</v>
      </c>
      <c r="Q398" s="141">
        <v>22502.58425</v>
      </c>
      <c r="R398" s="141">
        <v>3859.8901299999998</v>
      </c>
      <c r="S398" s="141">
        <v>26362.47438</v>
      </c>
      <c r="T398" s="144">
        <v>-13584.609349999999</v>
      </c>
      <c r="U398" s="144">
        <v>-7785.0797199999943</v>
      </c>
      <c r="V398" s="145">
        <v>-0.77873311100583098</v>
      </c>
      <c r="W398" s="145">
        <v>-0.22798352400882485</v>
      </c>
      <c r="X398" s="9" t="s">
        <v>100</v>
      </c>
      <c r="Y398" s="9" t="s">
        <v>100</v>
      </c>
      <c r="Z398" s="138" t="s">
        <v>100</v>
      </c>
      <c r="AA398" s="146" t="s">
        <v>100</v>
      </c>
      <c r="AB398" s="146" t="s">
        <v>100</v>
      </c>
      <c r="AC398" s="146" t="s">
        <v>100</v>
      </c>
      <c r="AD398" s="146" t="s">
        <v>100</v>
      </c>
      <c r="AE398" s="146" t="s">
        <v>100</v>
      </c>
      <c r="AF398" s="146" t="s">
        <v>100</v>
      </c>
      <c r="AG398" s="147" t="s">
        <v>100</v>
      </c>
      <c r="AH398" s="147" t="s">
        <v>100</v>
      </c>
      <c r="AI398" s="148" t="s">
        <v>100</v>
      </c>
      <c r="AJ398" s="148" t="s">
        <v>100</v>
      </c>
      <c r="AK398" s="9" t="s">
        <v>100</v>
      </c>
      <c r="AL398" s="139" t="s">
        <v>100</v>
      </c>
      <c r="AM398" s="139" t="s">
        <v>100</v>
      </c>
      <c r="AN398" s="79" t="s">
        <v>100</v>
      </c>
      <c r="AO398" s="79" t="s">
        <v>100</v>
      </c>
      <c r="AP398" s="79" t="s">
        <v>100</v>
      </c>
      <c r="AQ398" s="32" t="s">
        <v>100</v>
      </c>
      <c r="AR398" s="138" t="s">
        <v>100</v>
      </c>
    </row>
    <row r="399" spans="1:44" ht="25.5">
      <c r="A399" s="9">
        <v>395</v>
      </c>
      <c r="B399" s="7" t="s">
        <v>88</v>
      </c>
      <c r="C399" s="7" t="s">
        <v>594</v>
      </c>
      <c r="D399" s="9" t="s">
        <v>1084</v>
      </c>
      <c r="E399" s="138" t="s">
        <v>1085</v>
      </c>
      <c r="F399" s="138" t="s">
        <v>1086</v>
      </c>
      <c r="G399" s="138" t="s">
        <v>1087</v>
      </c>
      <c r="H399" s="138" t="s">
        <v>604</v>
      </c>
      <c r="I399" s="138" t="s">
        <v>604</v>
      </c>
      <c r="J399" s="138" t="s">
        <v>980</v>
      </c>
      <c r="K399" s="9" t="s">
        <v>122</v>
      </c>
      <c r="L399" s="7" t="s">
        <v>100</v>
      </c>
      <c r="M399" s="7" t="s">
        <v>100</v>
      </c>
      <c r="N399" s="141">
        <v>0</v>
      </c>
      <c r="O399" s="142">
        <v>0</v>
      </c>
      <c r="P399" s="141">
        <v>0</v>
      </c>
      <c r="Q399" s="141">
        <v>98.648030000000006</v>
      </c>
      <c r="R399" s="141">
        <v>0</v>
      </c>
      <c r="S399" s="141">
        <v>98.648030000000006</v>
      </c>
      <c r="T399" s="144">
        <v>0</v>
      </c>
      <c r="U399" s="144">
        <v>98.648030000000006</v>
      </c>
      <c r="V399" s="145">
        <v>0</v>
      </c>
      <c r="W399" s="145">
        <v>1</v>
      </c>
      <c r="X399" s="9" t="s">
        <v>100</v>
      </c>
      <c r="Y399" s="9" t="s">
        <v>100</v>
      </c>
      <c r="Z399" s="138" t="s">
        <v>100</v>
      </c>
      <c r="AA399" s="146" t="s">
        <v>100</v>
      </c>
      <c r="AB399" s="146" t="s">
        <v>100</v>
      </c>
      <c r="AC399" s="146" t="s">
        <v>100</v>
      </c>
      <c r="AD399" s="146" t="s">
        <v>100</v>
      </c>
      <c r="AE399" s="146" t="s">
        <v>100</v>
      </c>
      <c r="AF399" s="146" t="s">
        <v>100</v>
      </c>
      <c r="AG399" s="147" t="s">
        <v>100</v>
      </c>
      <c r="AH399" s="147" t="s">
        <v>100</v>
      </c>
      <c r="AI399" s="148" t="s">
        <v>100</v>
      </c>
      <c r="AJ399" s="148" t="s">
        <v>100</v>
      </c>
      <c r="AK399" s="9" t="s">
        <v>100</v>
      </c>
      <c r="AL399" s="139" t="s">
        <v>100</v>
      </c>
      <c r="AM399" s="139" t="s">
        <v>100</v>
      </c>
      <c r="AN399" s="79" t="s">
        <v>100</v>
      </c>
      <c r="AO399" s="79" t="s">
        <v>100</v>
      </c>
      <c r="AP399" s="79" t="s">
        <v>100</v>
      </c>
      <c r="AQ399" s="32" t="s">
        <v>100</v>
      </c>
      <c r="AR399" s="138" t="s">
        <v>100</v>
      </c>
    </row>
    <row r="400" spans="1:44" ht="93.75" customHeight="1">
      <c r="A400" s="9">
        <v>396</v>
      </c>
      <c r="B400" s="7" t="s">
        <v>88</v>
      </c>
      <c r="C400" s="7" t="s">
        <v>594</v>
      </c>
      <c r="D400" s="9" t="s">
        <v>1084</v>
      </c>
      <c r="E400" s="138" t="s">
        <v>1085</v>
      </c>
      <c r="F400" s="138" t="s">
        <v>1093</v>
      </c>
      <c r="G400" s="138" t="s">
        <v>1094</v>
      </c>
      <c r="H400" s="138" t="s">
        <v>317</v>
      </c>
      <c r="I400" s="138" t="s">
        <v>317</v>
      </c>
      <c r="J400" s="138" t="s">
        <v>980</v>
      </c>
      <c r="K400" s="9" t="s">
        <v>96</v>
      </c>
      <c r="L400" s="7" t="s">
        <v>97</v>
      </c>
      <c r="M400" s="7" t="s">
        <v>98</v>
      </c>
      <c r="N400" s="141">
        <v>3389.4810299999999</v>
      </c>
      <c r="O400" s="142">
        <v>3539.9393399999999</v>
      </c>
      <c r="P400" s="141">
        <v>6929.4203699999998</v>
      </c>
      <c r="Q400" s="141">
        <v>15.423410000000001</v>
      </c>
      <c r="R400" s="141">
        <v>504.43226000000004</v>
      </c>
      <c r="S400" s="141">
        <v>519.85567000000003</v>
      </c>
      <c r="T400" s="144">
        <v>-3035.5070799999999</v>
      </c>
      <c r="U400" s="144">
        <v>-6409.5646999999999</v>
      </c>
      <c r="V400" s="145">
        <v>-0.85750256952143133</v>
      </c>
      <c r="W400" s="145">
        <v>-0.92497847695160107</v>
      </c>
      <c r="X400" s="9" t="s">
        <v>598</v>
      </c>
      <c r="Y400" s="9" t="s">
        <v>598</v>
      </c>
      <c r="Z400" s="138" t="s">
        <v>599</v>
      </c>
      <c r="AA400" s="146" t="s">
        <v>100</v>
      </c>
      <c r="AB400" s="146" t="s">
        <v>100</v>
      </c>
      <c r="AC400" s="146" t="s">
        <v>100</v>
      </c>
      <c r="AD400" s="146" t="s">
        <v>100</v>
      </c>
      <c r="AE400" s="146" t="s">
        <v>100</v>
      </c>
      <c r="AF400" s="146" t="s">
        <v>100</v>
      </c>
      <c r="AG400" s="147" t="s">
        <v>100</v>
      </c>
      <c r="AH400" s="147" t="s">
        <v>100</v>
      </c>
      <c r="AI400" s="148" t="s">
        <v>100</v>
      </c>
      <c r="AJ400" s="148" t="s">
        <v>100</v>
      </c>
      <c r="AK400" s="9" t="s">
        <v>100</v>
      </c>
      <c r="AL400" s="139" t="s">
        <v>600</v>
      </c>
      <c r="AM400" s="139" t="s">
        <v>100</v>
      </c>
      <c r="AN400" s="79" t="s">
        <v>114</v>
      </c>
      <c r="AO400" s="79" t="s">
        <v>114</v>
      </c>
      <c r="AP400" s="79" t="s">
        <v>114</v>
      </c>
      <c r="AQ400" s="32" t="s">
        <v>430</v>
      </c>
      <c r="AR400" s="138" t="s">
        <v>1095</v>
      </c>
    </row>
    <row r="401" spans="1:44" ht="25.5">
      <c r="A401" s="9">
        <v>397</v>
      </c>
      <c r="B401" s="7" t="s">
        <v>88</v>
      </c>
      <c r="C401" s="7" t="s">
        <v>594</v>
      </c>
      <c r="D401" s="9" t="s">
        <v>1084</v>
      </c>
      <c r="E401" s="138" t="s">
        <v>1085</v>
      </c>
      <c r="F401" s="138" t="s">
        <v>1093</v>
      </c>
      <c r="G401" s="138" t="s">
        <v>1094</v>
      </c>
      <c r="H401" s="138" t="s">
        <v>982</v>
      </c>
      <c r="I401" s="138" t="s">
        <v>1096</v>
      </c>
      <c r="J401" s="138" t="s">
        <v>980</v>
      </c>
      <c r="K401" s="9" t="s">
        <v>96</v>
      </c>
      <c r="L401" s="7" t="s">
        <v>100</v>
      </c>
      <c r="M401" s="7" t="s">
        <v>100</v>
      </c>
      <c r="N401" s="141">
        <v>3389.4810299999999</v>
      </c>
      <c r="O401" s="142">
        <v>3539.9393399999999</v>
      </c>
      <c r="P401" s="141">
        <v>6929.4203699999998</v>
      </c>
      <c r="Q401" s="141">
        <v>15.423410000000001</v>
      </c>
      <c r="R401" s="141">
        <v>504.43226000000004</v>
      </c>
      <c r="S401" s="141">
        <v>519.85567000000003</v>
      </c>
      <c r="T401" s="144">
        <v>-3035.5070799999999</v>
      </c>
      <c r="U401" s="144">
        <v>-6409.5646999999999</v>
      </c>
      <c r="V401" s="145">
        <v>-0.85750256952143133</v>
      </c>
      <c r="W401" s="145">
        <v>-0.92497847695160107</v>
      </c>
      <c r="X401" s="9" t="s">
        <v>100</v>
      </c>
      <c r="Y401" s="9" t="s">
        <v>100</v>
      </c>
      <c r="Z401" s="138" t="s">
        <v>100</v>
      </c>
      <c r="AA401" s="146" t="s">
        <v>100</v>
      </c>
      <c r="AB401" s="146" t="s">
        <v>100</v>
      </c>
      <c r="AC401" s="146" t="s">
        <v>100</v>
      </c>
      <c r="AD401" s="146" t="s">
        <v>100</v>
      </c>
      <c r="AE401" s="146" t="s">
        <v>100</v>
      </c>
      <c r="AF401" s="146" t="s">
        <v>100</v>
      </c>
      <c r="AG401" s="147" t="s">
        <v>100</v>
      </c>
      <c r="AH401" s="147" t="s">
        <v>100</v>
      </c>
      <c r="AI401" s="148" t="s">
        <v>100</v>
      </c>
      <c r="AJ401" s="148" t="s">
        <v>100</v>
      </c>
      <c r="AK401" s="9" t="s">
        <v>100</v>
      </c>
      <c r="AL401" s="139" t="s">
        <v>100</v>
      </c>
      <c r="AM401" s="139" t="s">
        <v>100</v>
      </c>
      <c r="AN401" s="79" t="s">
        <v>100</v>
      </c>
      <c r="AO401" s="79" t="s">
        <v>100</v>
      </c>
      <c r="AP401" s="79" t="s">
        <v>100</v>
      </c>
      <c r="AQ401" s="32" t="s">
        <v>100</v>
      </c>
      <c r="AR401" s="138" t="s">
        <v>100</v>
      </c>
    </row>
    <row r="402" spans="1:44" ht="76.5">
      <c r="A402" s="9">
        <v>398</v>
      </c>
      <c r="B402" s="7" t="s">
        <v>88</v>
      </c>
      <c r="C402" s="7" t="s">
        <v>594</v>
      </c>
      <c r="D402" s="9" t="s">
        <v>1097</v>
      </c>
      <c r="E402" s="138" t="s">
        <v>1098</v>
      </c>
      <c r="F402" s="138" t="s">
        <v>1099</v>
      </c>
      <c r="G402" s="138" t="s">
        <v>286</v>
      </c>
      <c r="H402" s="138" t="s">
        <v>609</v>
      </c>
      <c r="I402" s="138" t="s">
        <v>609</v>
      </c>
      <c r="J402" s="138" t="s">
        <v>867</v>
      </c>
      <c r="K402" s="9" t="s">
        <v>96</v>
      </c>
      <c r="L402" s="7" t="s">
        <v>97</v>
      </c>
      <c r="M402" s="7" t="s">
        <v>98</v>
      </c>
      <c r="N402" s="141">
        <v>0</v>
      </c>
      <c r="O402" s="142">
        <v>0</v>
      </c>
      <c r="P402" s="141">
        <v>0</v>
      </c>
      <c r="Q402" s="141">
        <v>-226.30501000000001</v>
      </c>
      <c r="R402" s="141">
        <v>-413.57411999999999</v>
      </c>
      <c r="S402" s="141">
        <v>-639.87913000000003</v>
      </c>
      <c r="T402" s="144">
        <v>-413.57411999999999</v>
      </c>
      <c r="U402" s="144">
        <v>-639.87913000000003</v>
      </c>
      <c r="V402" s="145">
        <v>-1</v>
      </c>
      <c r="W402" s="145">
        <v>-1</v>
      </c>
      <c r="X402" s="9" t="s">
        <v>598</v>
      </c>
      <c r="Y402" s="9" t="s">
        <v>598</v>
      </c>
      <c r="Z402" s="138" t="s">
        <v>599</v>
      </c>
      <c r="AA402" s="146" t="s">
        <v>100</v>
      </c>
      <c r="AB402" s="146" t="s">
        <v>100</v>
      </c>
      <c r="AC402" s="146" t="s">
        <v>100</v>
      </c>
      <c r="AD402" s="146" t="s">
        <v>100</v>
      </c>
      <c r="AE402" s="146" t="s">
        <v>100</v>
      </c>
      <c r="AF402" s="146" t="s">
        <v>100</v>
      </c>
      <c r="AG402" s="147" t="s">
        <v>100</v>
      </c>
      <c r="AH402" s="147" t="s">
        <v>100</v>
      </c>
      <c r="AI402" s="148" t="s">
        <v>100</v>
      </c>
      <c r="AJ402" s="148" t="s">
        <v>100</v>
      </c>
      <c r="AK402" s="9" t="s">
        <v>100</v>
      </c>
      <c r="AL402" s="139" t="s">
        <v>600</v>
      </c>
      <c r="AM402" s="139" t="s">
        <v>100</v>
      </c>
      <c r="AN402" s="79" t="s">
        <v>101</v>
      </c>
      <c r="AO402" s="79" t="s">
        <v>101</v>
      </c>
      <c r="AP402" s="79" t="s">
        <v>114</v>
      </c>
      <c r="AQ402" s="32" t="s">
        <v>108</v>
      </c>
      <c r="AR402" s="138" t="s">
        <v>1100</v>
      </c>
    </row>
    <row r="403" spans="1:44" ht="55.9" customHeight="1">
      <c r="A403" s="9">
        <v>399</v>
      </c>
      <c r="B403" s="7" t="s">
        <v>88</v>
      </c>
      <c r="C403" s="7" t="s">
        <v>594</v>
      </c>
      <c r="D403" s="9" t="s">
        <v>1097</v>
      </c>
      <c r="E403" s="138" t="s">
        <v>1098</v>
      </c>
      <c r="F403" s="138" t="s">
        <v>1101</v>
      </c>
      <c r="G403" s="138" t="s">
        <v>1102</v>
      </c>
      <c r="H403" s="138" t="s">
        <v>317</v>
      </c>
      <c r="I403" s="138" t="s">
        <v>317</v>
      </c>
      <c r="J403" s="138" t="s">
        <v>687</v>
      </c>
      <c r="K403" s="9" t="s">
        <v>96</v>
      </c>
      <c r="L403" s="7" t="s">
        <v>97</v>
      </c>
      <c r="M403" s="7" t="s">
        <v>98</v>
      </c>
      <c r="N403" s="141">
        <v>38567.041210000003</v>
      </c>
      <c r="O403" s="142">
        <v>40279.023549999998</v>
      </c>
      <c r="P403" s="141">
        <v>78846.064760000008</v>
      </c>
      <c r="Q403" s="141">
        <v>20512.802450000003</v>
      </c>
      <c r="R403" s="141">
        <v>24281.374809999998</v>
      </c>
      <c r="S403" s="141">
        <v>44794.177259999997</v>
      </c>
      <c r="T403" s="144">
        <v>-15997.648740000001</v>
      </c>
      <c r="U403" s="144">
        <v>-34051.887500000012</v>
      </c>
      <c r="V403" s="145">
        <v>-0.39717071890140199</v>
      </c>
      <c r="W403" s="145">
        <v>-0.43187808552843759</v>
      </c>
      <c r="X403" s="9" t="s">
        <v>598</v>
      </c>
      <c r="Y403" s="9" t="s">
        <v>611</v>
      </c>
      <c r="Z403" s="138" t="s">
        <v>1103</v>
      </c>
      <c r="AA403" s="146">
        <v>17.5</v>
      </c>
      <c r="AB403" s="146">
        <v>17.5</v>
      </c>
      <c r="AC403" s="146">
        <v>35</v>
      </c>
      <c r="AD403" s="150">
        <v>6.87</v>
      </c>
      <c r="AE403" s="146">
        <v>12.4</v>
      </c>
      <c r="AF403" s="146">
        <v>19.27</v>
      </c>
      <c r="AG403" s="147">
        <v>-5.0999999999999996</v>
      </c>
      <c r="AH403" s="147">
        <v>-15.73</v>
      </c>
      <c r="AI403" s="148">
        <v>-0.29142857142857143</v>
      </c>
      <c r="AJ403" s="148">
        <v>-0.44942857142857146</v>
      </c>
      <c r="AK403" s="9" t="s">
        <v>611</v>
      </c>
      <c r="AL403" s="139" t="s">
        <v>1104</v>
      </c>
      <c r="AM403" s="139" t="s">
        <v>1105</v>
      </c>
      <c r="AN403" s="79" t="s">
        <v>114</v>
      </c>
      <c r="AO403" s="79" t="s">
        <v>114</v>
      </c>
      <c r="AP403" s="79" t="s">
        <v>114</v>
      </c>
      <c r="AQ403" s="32" t="s">
        <v>430</v>
      </c>
      <c r="AR403" s="138" t="s">
        <v>1106</v>
      </c>
    </row>
    <row r="404" spans="1:44" ht="38.25">
      <c r="A404" s="9">
        <v>400</v>
      </c>
      <c r="B404" s="7" t="s">
        <v>88</v>
      </c>
      <c r="C404" s="7" t="s">
        <v>594</v>
      </c>
      <c r="D404" s="9" t="s">
        <v>1097</v>
      </c>
      <c r="E404" s="138" t="s">
        <v>1098</v>
      </c>
      <c r="F404" s="138" t="s">
        <v>1101</v>
      </c>
      <c r="G404" s="138" t="s">
        <v>1102</v>
      </c>
      <c r="H404" s="138" t="s">
        <v>840</v>
      </c>
      <c r="I404" s="138" t="s">
        <v>1107</v>
      </c>
      <c r="J404" s="138" t="s">
        <v>687</v>
      </c>
      <c r="K404" s="9" t="s">
        <v>96</v>
      </c>
      <c r="L404" s="7" t="s">
        <v>100</v>
      </c>
      <c r="M404" s="7" t="s">
        <v>100</v>
      </c>
      <c r="N404" s="141">
        <v>38567.041210000003</v>
      </c>
      <c r="O404" s="142">
        <v>40279.023549999998</v>
      </c>
      <c r="P404" s="141">
        <v>78846.064760000008</v>
      </c>
      <c r="Q404" s="141">
        <v>20512.802450000003</v>
      </c>
      <c r="R404" s="141">
        <v>24281.374809999998</v>
      </c>
      <c r="S404" s="141">
        <v>44794.177259999997</v>
      </c>
      <c r="T404" s="144">
        <v>-15997.648740000001</v>
      </c>
      <c r="U404" s="144">
        <v>-34051.887500000012</v>
      </c>
      <c r="V404" s="145">
        <v>-0.39717071890140199</v>
      </c>
      <c r="W404" s="145">
        <v>-0.43187808552843759</v>
      </c>
      <c r="X404" s="9" t="s">
        <v>100</v>
      </c>
      <c r="Y404" s="9" t="s">
        <v>100</v>
      </c>
      <c r="Z404" s="138" t="s">
        <v>1103</v>
      </c>
      <c r="AA404" s="146">
        <v>17.5</v>
      </c>
      <c r="AB404" s="146">
        <v>17.5</v>
      </c>
      <c r="AC404" s="146">
        <v>35</v>
      </c>
      <c r="AD404" s="150">
        <v>6.87</v>
      </c>
      <c r="AE404" s="146">
        <v>12.4</v>
      </c>
      <c r="AF404" s="146">
        <v>19.27</v>
      </c>
      <c r="AG404" s="147">
        <v>-5.0999999999999996</v>
      </c>
      <c r="AH404" s="147">
        <v>-15.73</v>
      </c>
      <c r="AI404" s="148">
        <v>-0.29142857142857143</v>
      </c>
      <c r="AJ404" s="148">
        <v>-0.44942857142857146</v>
      </c>
      <c r="AK404" s="9" t="s">
        <v>100</v>
      </c>
      <c r="AL404" s="139" t="s">
        <v>100</v>
      </c>
      <c r="AM404" s="139" t="s">
        <v>100</v>
      </c>
      <c r="AN404" s="79" t="s">
        <v>100</v>
      </c>
      <c r="AO404" s="79" t="s">
        <v>100</v>
      </c>
      <c r="AP404" s="79" t="s">
        <v>100</v>
      </c>
      <c r="AQ404" s="32" t="s">
        <v>100</v>
      </c>
      <c r="AR404" s="138" t="s">
        <v>100</v>
      </c>
    </row>
    <row r="405" spans="1:44" ht="68.25" customHeight="1">
      <c r="A405" s="9">
        <v>401</v>
      </c>
      <c r="B405" s="7" t="s">
        <v>88</v>
      </c>
      <c r="C405" s="7" t="s">
        <v>594</v>
      </c>
      <c r="D405" s="9" t="s">
        <v>1097</v>
      </c>
      <c r="E405" s="138" t="s">
        <v>1098</v>
      </c>
      <c r="F405" s="138" t="s">
        <v>1108</v>
      </c>
      <c r="G405" s="138" t="s">
        <v>1109</v>
      </c>
      <c r="H405" s="138" t="s">
        <v>317</v>
      </c>
      <c r="I405" s="138" t="s">
        <v>317</v>
      </c>
      <c r="J405" s="138" t="s">
        <v>687</v>
      </c>
      <c r="K405" s="9" t="s">
        <v>96</v>
      </c>
      <c r="L405" s="7" t="s">
        <v>97</v>
      </c>
      <c r="M405" s="7" t="s">
        <v>98</v>
      </c>
      <c r="N405" s="141">
        <v>1164.6482800000001</v>
      </c>
      <c r="O405" s="142">
        <v>1216.3467499999999</v>
      </c>
      <c r="P405" s="141">
        <v>2380.99503</v>
      </c>
      <c r="Q405" s="141">
        <v>45.849550000000001</v>
      </c>
      <c r="R405" s="141">
        <v>119.069</v>
      </c>
      <c r="S405" s="141">
        <v>164.91855000000001</v>
      </c>
      <c r="T405" s="144">
        <v>-1097.27775</v>
      </c>
      <c r="U405" s="144">
        <v>-2216.0764800000002</v>
      </c>
      <c r="V405" s="145">
        <v>-0.90210932861044768</v>
      </c>
      <c r="W405" s="145">
        <v>-0.93073544970818356</v>
      </c>
      <c r="X405" s="9" t="s">
        <v>598</v>
      </c>
      <c r="Y405" s="9" t="s">
        <v>598</v>
      </c>
      <c r="Z405" s="138" t="s">
        <v>1110</v>
      </c>
      <c r="AA405" s="146">
        <v>6</v>
      </c>
      <c r="AB405" s="146">
        <v>6</v>
      </c>
      <c r="AC405" s="146">
        <v>12</v>
      </c>
      <c r="AD405" s="146">
        <v>0</v>
      </c>
      <c r="AE405" s="146">
        <v>0</v>
      </c>
      <c r="AF405" s="146">
        <v>0</v>
      </c>
      <c r="AG405" s="147">
        <v>-6</v>
      </c>
      <c r="AH405" s="147">
        <v>-12</v>
      </c>
      <c r="AI405" s="148">
        <v>-1</v>
      </c>
      <c r="AJ405" s="148">
        <v>-1</v>
      </c>
      <c r="AK405" s="9" t="s">
        <v>611</v>
      </c>
      <c r="AL405" s="139" t="s">
        <v>600</v>
      </c>
      <c r="AM405" s="139" t="s">
        <v>1111</v>
      </c>
      <c r="AN405" s="79" t="s">
        <v>114</v>
      </c>
      <c r="AO405" s="79" t="s">
        <v>114</v>
      </c>
      <c r="AP405" s="79" t="s">
        <v>114</v>
      </c>
      <c r="AQ405" s="32" t="s">
        <v>430</v>
      </c>
      <c r="AR405" s="138" t="s">
        <v>1112</v>
      </c>
    </row>
    <row r="406" spans="1:44" ht="38.25">
      <c r="A406" s="9">
        <v>402</v>
      </c>
      <c r="B406" s="7" t="s">
        <v>88</v>
      </c>
      <c r="C406" s="7" t="s">
        <v>594</v>
      </c>
      <c r="D406" s="9" t="s">
        <v>1097</v>
      </c>
      <c r="E406" s="138" t="s">
        <v>1098</v>
      </c>
      <c r="F406" s="138" t="s">
        <v>1108</v>
      </c>
      <c r="G406" s="138" t="s">
        <v>1109</v>
      </c>
      <c r="H406" s="138" t="s">
        <v>840</v>
      </c>
      <c r="I406" s="138" t="s">
        <v>1113</v>
      </c>
      <c r="J406" s="138" t="s">
        <v>687</v>
      </c>
      <c r="K406" s="9" t="s">
        <v>96</v>
      </c>
      <c r="L406" s="7" t="s">
        <v>100</v>
      </c>
      <c r="M406" s="7" t="s">
        <v>100</v>
      </c>
      <c r="N406" s="141">
        <v>1164.6482800000001</v>
      </c>
      <c r="O406" s="142">
        <v>1216.3467499999999</v>
      </c>
      <c r="P406" s="141">
        <v>2380.99503</v>
      </c>
      <c r="Q406" s="141">
        <v>45.849550000000001</v>
      </c>
      <c r="R406" s="141">
        <v>119.069</v>
      </c>
      <c r="S406" s="141">
        <v>164.91855000000001</v>
      </c>
      <c r="T406" s="144">
        <v>-1097.27775</v>
      </c>
      <c r="U406" s="144">
        <v>-2216.0764800000002</v>
      </c>
      <c r="V406" s="145">
        <v>-0.90210932861044768</v>
      </c>
      <c r="W406" s="145">
        <v>-0.93073544970818356</v>
      </c>
      <c r="X406" s="9" t="s">
        <v>100</v>
      </c>
      <c r="Y406" s="9" t="s">
        <v>100</v>
      </c>
      <c r="Z406" s="138" t="s">
        <v>1110</v>
      </c>
      <c r="AA406" s="146">
        <v>5.5</v>
      </c>
      <c r="AB406" s="146">
        <v>6</v>
      </c>
      <c r="AC406" s="146">
        <v>11.5</v>
      </c>
      <c r="AD406" s="146">
        <v>0</v>
      </c>
      <c r="AE406" s="146">
        <v>0</v>
      </c>
      <c r="AF406" s="146">
        <v>0</v>
      </c>
      <c r="AG406" s="147">
        <v>-6</v>
      </c>
      <c r="AH406" s="147">
        <v>-11.5</v>
      </c>
      <c r="AI406" s="148">
        <v>-1</v>
      </c>
      <c r="AJ406" s="148">
        <v>-1</v>
      </c>
      <c r="AK406" s="9" t="s">
        <v>100</v>
      </c>
      <c r="AL406" s="139" t="s">
        <v>100</v>
      </c>
      <c r="AM406" s="139" t="s">
        <v>100</v>
      </c>
      <c r="AN406" s="79" t="s">
        <v>100</v>
      </c>
      <c r="AO406" s="79" t="s">
        <v>100</v>
      </c>
      <c r="AP406" s="79" t="s">
        <v>100</v>
      </c>
      <c r="AQ406" s="32" t="s">
        <v>100</v>
      </c>
      <c r="AR406" s="138" t="s">
        <v>100</v>
      </c>
    </row>
    <row r="407" spans="1:44" ht="46.9" customHeight="1">
      <c r="A407" s="9">
        <v>403</v>
      </c>
      <c r="B407" s="7" t="s">
        <v>88</v>
      </c>
      <c r="C407" s="7" t="s">
        <v>594</v>
      </c>
      <c r="D407" s="9" t="s">
        <v>1097</v>
      </c>
      <c r="E407" s="138" t="s">
        <v>1098</v>
      </c>
      <c r="F407" s="138" t="s">
        <v>1114</v>
      </c>
      <c r="G407" s="138" t="s">
        <v>1115</v>
      </c>
      <c r="H407" s="138" t="s">
        <v>317</v>
      </c>
      <c r="I407" s="138" t="s">
        <v>317</v>
      </c>
      <c r="J407" s="138" t="s">
        <v>687</v>
      </c>
      <c r="K407" s="9" t="s">
        <v>96</v>
      </c>
      <c r="L407" s="7" t="s">
        <v>97</v>
      </c>
      <c r="M407" s="7" t="s">
        <v>98</v>
      </c>
      <c r="N407" s="141">
        <v>37551.086929999998</v>
      </c>
      <c r="O407" s="142">
        <v>39217.971279999998</v>
      </c>
      <c r="P407" s="141">
        <v>76769.058209999988</v>
      </c>
      <c r="Q407" s="141">
        <v>7943.6260300000004</v>
      </c>
      <c r="R407" s="141">
        <v>782.24133999999992</v>
      </c>
      <c r="S407" s="141">
        <v>8725.8673699999999</v>
      </c>
      <c r="T407" s="144">
        <v>-38435.729939999997</v>
      </c>
      <c r="U407" s="144">
        <v>-68043.190839999996</v>
      </c>
      <c r="V407" s="145">
        <v>-0.98005400803587917</v>
      </c>
      <c r="W407" s="145">
        <v>-0.88633614149426476</v>
      </c>
      <c r="X407" s="9" t="s">
        <v>611</v>
      </c>
      <c r="Y407" s="9" t="s">
        <v>611</v>
      </c>
      <c r="Z407" s="138" t="s">
        <v>1116</v>
      </c>
      <c r="AA407" s="146">
        <v>197</v>
      </c>
      <c r="AB407" s="146">
        <v>197</v>
      </c>
      <c r="AC407" s="146">
        <v>394</v>
      </c>
      <c r="AD407" s="146">
        <v>23</v>
      </c>
      <c r="AE407" s="146">
        <v>1</v>
      </c>
      <c r="AF407" s="146">
        <v>24</v>
      </c>
      <c r="AG407" s="147">
        <v>-196</v>
      </c>
      <c r="AH407" s="147">
        <v>-370</v>
      </c>
      <c r="AI407" s="148">
        <v>-0.99492385786802029</v>
      </c>
      <c r="AJ407" s="148">
        <v>-0.93908629441624369</v>
      </c>
      <c r="AK407" s="9" t="s">
        <v>611</v>
      </c>
      <c r="AL407" s="139" t="s">
        <v>1117</v>
      </c>
      <c r="AM407" s="139" t="s">
        <v>1105</v>
      </c>
      <c r="AN407" s="79" t="s">
        <v>114</v>
      </c>
      <c r="AO407" s="79" t="s">
        <v>114</v>
      </c>
      <c r="AP407" s="79" t="s">
        <v>114</v>
      </c>
      <c r="AQ407" s="32" t="s">
        <v>430</v>
      </c>
      <c r="AR407" s="138" t="s">
        <v>1118</v>
      </c>
    </row>
    <row r="408" spans="1:44" ht="38.25">
      <c r="A408" s="9">
        <v>404</v>
      </c>
      <c r="B408" s="7" t="s">
        <v>88</v>
      </c>
      <c r="C408" s="7" t="s">
        <v>594</v>
      </c>
      <c r="D408" s="9" t="s">
        <v>1097</v>
      </c>
      <c r="E408" s="138" t="s">
        <v>1098</v>
      </c>
      <c r="F408" s="138" t="s">
        <v>1114</v>
      </c>
      <c r="G408" s="138" t="s">
        <v>1115</v>
      </c>
      <c r="H408" s="138" t="s">
        <v>840</v>
      </c>
      <c r="I408" s="138" t="s">
        <v>841</v>
      </c>
      <c r="J408" s="138" t="s">
        <v>687</v>
      </c>
      <c r="K408" s="9" t="s">
        <v>96</v>
      </c>
      <c r="L408" s="7" t="s">
        <v>100</v>
      </c>
      <c r="M408" s="7" t="s">
        <v>100</v>
      </c>
      <c r="N408" s="141">
        <v>37551.086929999998</v>
      </c>
      <c r="O408" s="142">
        <v>39217.971279999998</v>
      </c>
      <c r="P408" s="141">
        <v>76769.058209999988</v>
      </c>
      <c r="Q408" s="141">
        <v>7943.6260300000004</v>
      </c>
      <c r="R408" s="141">
        <v>782.24133999999992</v>
      </c>
      <c r="S408" s="141">
        <v>8725.8673699999999</v>
      </c>
      <c r="T408" s="144">
        <v>-38435.729939999997</v>
      </c>
      <c r="U408" s="144">
        <v>-68043.190839999996</v>
      </c>
      <c r="V408" s="145">
        <v>-0.98005400803587917</v>
      </c>
      <c r="W408" s="145">
        <v>-0.88633614149426476</v>
      </c>
      <c r="X408" s="9" t="s">
        <v>100</v>
      </c>
      <c r="Y408" s="9" t="s">
        <v>100</v>
      </c>
      <c r="Z408" s="138" t="s">
        <v>1116</v>
      </c>
      <c r="AA408" s="146">
        <v>197</v>
      </c>
      <c r="AB408" s="146">
        <v>197</v>
      </c>
      <c r="AC408" s="146">
        <v>394</v>
      </c>
      <c r="AD408" s="146">
        <v>23</v>
      </c>
      <c r="AE408" s="146">
        <v>1</v>
      </c>
      <c r="AF408" s="146">
        <v>24</v>
      </c>
      <c r="AG408" s="147">
        <v>-196</v>
      </c>
      <c r="AH408" s="147">
        <v>-370</v>
      </c>
      <c r="AI408" s="148">
        <v>-0.99492385786802029</v>
      </c>
      <c r="AJ408" s="148">
        <v>-0.93908629441624369</v>
      </c>
      <c r="AK408" s="9" t="s">
        <v>100</v>
      </c>
      <c r="AL408" s="139" t="s">
        <v>100</v>
      </c>
      <c r="AM408" s="139" t="s">
        <v>100</v>
      </c>
      <c r="AN408" s="79" t="s">
        <v>100</v>
      </c>
      <c r="AO408" s="79" t="s">
        <v>100</v>
      </c>
      <c r="AP408" s="79" t="s">
        <v>100</v>
      </c>
      <c r="AQ408" s="32" t="s">
        <v>100</v>
      </c>
      <c r="AR408" s="138" t="s">
        <v>100</v>
      </c>
    </row>
    <row r="409" spans="1:44" ht="89.25">
      <c r="A409" s="9">
        <v>405</v>
      </c>
      <c r="B409" s="7" t="s">
        <v>88</v>
      </c>
      <c r="C409" s="7" t="s">
        <v>594</v>
      </c>
      <c r="D409" s="9" t="s">
        <v>1097</v>
      </c>
      <c r="E409" s="138" t="s">
        <v>1098</v>
      </c>
      <c r="F409" s="138" t="s">
        <v>1119</v>
      </c>
      <c r="G409" s="138" t="s">
        <v>1120</v>
      </c>
      <c r="H409" s="138" t="s">
        <v>609</v>
      </c>
      <c r="I409" s="138" t="s">
        <v>609</v>
      </c>
      <c r="J409" s="138" t="s">
        <v>687</v>
      </c>
      <c r="K409" s="9" t="s">
        <v>96</v>
      </c>
      <c r="L409" s="7" t="s">
        <v>97</v>
      </c>
      <c r="M409" s="7" t="s">
        <v>98</v>
      </c>
      <c r="N409" s="141">
        <v>0</v>
      </c>
      <c r="O409" s="142">
        <v>0</v>
      </c>
      <c r="P409" s="141">
        <v>0</v>
      </c>
      <c r="Q409" s="141">
        <v>-7.6183500000000004</v>
      </c>
      <c r="R409" s="141">
        <v>0.64595000000000002</v>
      </c>
      <c r="S409" s="141">
        <v>-6.9724000000000004</v>
      </c>
      <c r="T409" s="144">
        <v>0.64595000000000002</v>
      </c>
      <c r="U409" s="144">
        <v>-6.9724000000000004</v>
      </c>
      <c r="V409" s="145">
        <v>1</v>
      </c>
      <c r="W409" s="145">
        <v>-1</v>
      </c>
      <c r="X409" s="9" t="s">
        <v>598</v>
      </c>
      <c r="Y409" s="9" t="s">
        <v>598</v>
      </c>
      <c r="Z409" s="138" t="s">
        <v>599</v>
      </c>
      <c r="AA409" s="146" t="s">
        <v>100</v>
      </c>
      <c r="AB409" s="146" t="s">
        <v>100</v>
      </c>
      <c r="AC409" s="146" t="s">
        <v>100</v>
      </c>
      <c r="AD409" s="146" t="s">
        <v>100</v>
      </c>
      <c r="AE409" s="146" t="s">
        <v>100</v>
      </c>
      <c r="AF409" s="146" t="s">
        <v>100</v>
      </c>
      <c r="AG409" s="147" t="s">
        <v>100</v>
      </c>
      <c r="AH409" s="147" t="s">
        <v>100</v>
      </c>
      <c r="AI409" s="148" t="s">
        <v>100</v>
      </c>
      <c r="AJ409" s="148" t="s">
        <v>100</v>
      </c>
      <c r="AK409" s="9" t="s">
        <v>100</v>
      </c>
      <c r="AL409" s="139" t="s">
        <v>600</v>
      </c>
      <c r="AM409" s="139" t="s">
        <v>100</v>
      </c>
      <c r="AN409" s="79" t="s">
        <v>101</v>
      </c>
      <c r="AO409" s="79" t="s">
        <v>101</v>
      </c>
      <c r="AP409" s="79" t="s">
        <v>114</v>
      </c>
      <c r="AQ409" s="32" t="s">
        <v>108</v>
      </c>
      <c r="AR409" s="138" t="s">
        <v>1121</v>
      </c>
    </row>
    <row r="410" spans="1:44" ht="66" customHeight="1">
      <c r="A410" s="9">
        <v>406</v>
      </c>
      <c r="B410" s="7" t="s">
        <v>88</v>
      </c>
      <c r="C410" s="7" t="s">
        <v>594</v>
      </c>
      <c r="D410" s="9" t="s">
        <v>1097</v>
      </c>
      <c r="E410" s="138" t="s">
        <v>1098</v>
      </c>
      <c r="F410" s="138" t="s">
        <v>1122</v>
      </c>
      <c r="G410" s="138" t="s">
        <v>1123</v>
      </c>
      <c r="H410" s="138" t="s">
        <v>317</v>
      </c>
      <c r="I410" s="138" t="s">
        <v>317</v>
      </c>
      <c r="J410" s="138" t="s">
        <v>867</v>
      </c>
      <c r="K410" s="9" t="s">
        <v>96</v>
      </c>
      <c r="L410" s="7" t="s">
        <v>97</v>
      </c>
      <c r="M410" s="7" t="s">
        <v>98</v>
      </c>
      <c r="N410" s="141">
        <v>32200.067210000001</v>
      </c>
      <c r="O410" s="142">
        <v>33629.420989999999</v>
      </c>
      <c r="P410" s="141">
        <v>65829.488199999993</v>
      </c>
      <c r="Q410" s="141">
        <v>261.36230999999998</v>
      </c>
      <c r="R410" s="141">
        <v>382.48045999999999</v>
      </c>
      <c r="S410" s="141">
        <v>643.84276999999997</v>
      </c>
      <c r="T410" s="144">
        <v>-33246.94053</v>
      </c>
      <c r="U410" s="144">
        <v>-65185.64542999999</v>
      </c>
      <c r="V410" s="145">
        <v>-0.98862661179585187</v>
      </c>
      <c r="W410" s="145">
        <v>-0.99021953857450762</v>
      </c>
      <c r="X410" s="9" t="s">
        <v>611</v>
      </c>
      <c r="Y410" s="9" t="s">
        <v>611</v>
      </c>
      <c r="Z410" s="35" t="s">
        <v>1124</v>
      </c>
      <c r="AA410" s="149">
        <v>56889.32</v>
      </c>
      <c r="AB410" s="149">
        <v>56889.32</v>
      </c>
      <c r="AC410" s="149">
        <v>113778.64</v>
      </c>
      <c r="AD410" s="149">
        <v>0</v>
      </c>
      <c r="AE410" s="149">
        <v>0</v>
      </c>
      <c r="AF410" s="146">
        <v>0</v>
      </c>
      <c r="AG410" s="147">
        <v>-56889.32</v>
      </c>
      <c r="AH410" s="147">
        <v>-113778.64</v>
      </c>
      <c r="AI410" s="148">
        <v>-1</v>
      </c>
      <c r="AJ410" s="148">
        <v>-1</v>
      </c>
      <c r="AK410" s="9" t="s">
        <v>611</v>
      </c>
      <c r="AL410" s="139" t="s">
        <v>1125</v>
      </c>
      <c r="AM410" s="139" t="s">
        <v>1126</v>
      </c>
      <c r="AN410" s="79" t="s">
        <v>114</v>
      </c>
      <c r="AO410" s="79" t="s">
        <v>114</v>
      </c>
      <c r="AP410" s="79" t="s">
        <v>114</v>
      </c>
      <c r="AQ410" s="32" t="s">
        <v>430</v>
      </c>
      <c r="AR410" s="138" t="s">
        <v>1127</v>
      </c>
    </row>
    <row r="411" spans="1:44" ht="25.5">
      <c r="A411" s="9">
        <v>407</v>
      </c>
      <c r="B411" s="7" t="s">
        <v>88</v>
      </c>
      <c r="C411" s="7" t="s">
        <v>594</v>
      </c>
      <c r="D411" s="9" t="s">
        <v>1097</v>
      </c>
      <c r="E411" s="138" t="s">
        <v>1098</v>
      </c>
      <c r="F411" s="138" t="s">
        <v>1128</v>
      </c>
      <c r="G411" s="138" t="s">
        <v>1123</v>
      </c>
      <c r="H411" s="138" t="s">
        <v>871</v>
      </c>
      <c r="I411" s="138" t="s">
        <v>1129</v>
      </c>
      <c r="J411" s="138" t="s">
        <v>867</v>
      </c>
      <c r="K411" s="9" t="s">
        <v>96</v>
      </c>
      <c r="L411" s="7" t="s">
        <v>100</v>
      </c>
      <c r="M411" s="7" t="s">
        <v>100</v>
      </c>
      <c r="N411" s="141">
        <v>32200.067210000001</v>
      </c>
      <c r="O411" s="142">
        <v>33629.420989999999</v>
      </c>
      <c r="P411" s="141">
        <v>65829.488199999993</v>
      </c>
      <c r="Q411" s="141">
        <v>261.36230999999998</v>
      </c>
      <c r="R411" s="141">
        <v>382.48045999999999</v>
      </c>
      <c r="S411" s="141">
        <v>643.84276999999997</v>
      </c>
      <c r="T411" s="144">
        <v>-33246.94053</v>
      </c>
      <c r="U411" s="144">
        <v>-65185.64542999999</v>
      </c>
      <c r="V411" s="145">
        <v>-0.98862661179585187</v>
      </c>
      <c r="W411" s="145">
        <v>-0.99021953857450762</v>
      </c>
      <c r="X411" s="141" t="s">
        <v>100</v>
      </c>
      <c r="Y411" s="141" t="s">
        <v>100</v>
      </c>
      <c r="Z411" s="35" t="s">
        <v>1124</v>
      </c>
      <c r="AA411" s="149">
        <v>56889.32</v>
      </c>
      <c r="AB411" s="149">
        <v>56889.32</v>
      </c>
      <c r="AC411" s="149">
        <v>113778.64</v>
      </c>
      <c r="AD411" s="149">
        <v>0</v>
      </c>
      <c r="AE411" s="149">
        <v>0</v>
      </c>
      <c r="AF411" s="146">
        <v>0</v>
      </c>
      <c r="AG411" s="155" t="s">
        <v>100</v>
      </c>
      <c r="AH411" s="155" t="s">
        <v>100</v>
      </c>
      <c r="AI411" s="155" t="s">
        <v>100</v>
      </c>
      <c r="AJ411" s="148" t="s">
        <v>100</v>
      </c>
      <c r="AK411" s="9" t="s">
        <v>100</v>
      </c>
      <c r="AL411" s="139" t="s">
        <v>100</v>
      </c>
      <c r="AM411" s="139" t="s">
        <v>100</v>
      </c>
      <c r="AN411" s="79" t="s">
        <v>100</v>
      </c>
      <c r="AO411" s="79" t="s">
        <v>100</v>
      </c>
      <c r="AP411" s="79" t="s">
        <v>100</v>
      </c>
      <c r="AQ411" s="32" t="s">
        <v>100</v>
      </c>
      <c r="AR411" s="138" t="s">
        <v>100</v>
      </c>
    </row>
    <row r="412" spans="1:44" ht="66" customHeight="1">
      <c r="A412" s="9">
        <v>408</v>
      </c>
      <c r="B412" s="7" t="s">
        <v>88</v>
      </c>
      <c r="C412" s="7" t="s">
        <v>594</v>
      </c>
      <c r="D412" s="9" t="s">
        <v>1097</v>
      </c>
      <c r="E412" s="138" t="s">
        <v>1098</v>
      </c>
      <c r="F412" s="138" t="s">
        <v>1130</v>
      </c>
      <c r="G412" s="138" t="s">
        <v>1131</v>
      </c>
      <c r="H412" s="138" t="s">
        <v>317</v>
      </c>
      <c r="I412" s="138" t="s">
        <v>317</v>
      </c>
      <c r="J412" s="138" t="s">
        <v>687</v>
      </c>
      <c r="K412" s="9" t="s">
        <v>96</v>
      </c>
      <c r="L412" s="7" t="s">
        <v>97</v>
      </c>
      <c r="M412" s="7" t="s">
        <v>98</v>
      </c>
      <c r="N412" s="141">
        <v>8473.8585199999998</v>
      </c>
      <c r="O412" s="142">
        <v>8850.011199999999</v>
      </c>
      <c r="P412" s="141">
        <v>17323.869719999999</v>
      </c>
      <c r="Q412" s="141">
        <v>-834.72140000000002</v>
      </c>
      <c r="R412" s="141">
        <v>11151.976919999999</v>
      </c>
      <c r="S412" s="141">
        <v>10317.255519999999</v>
      </c>
      <c r="T412" s="144">
        <v>2301.9657200000001</v>
      </c>
      <c r="U412" s="144">
        <v>-7006.6142</v>
      </c>
      <c r="V412" s="145">
        <v>0.26010879172672691</v>
      </c>
      <c r="W412" s="145">
        <v>-0.40444856220033965</v>
      </c>
      <c r="X412" s="9" t="s">
        <v>598</v>
      </c>
      <c r="Y412" s="9" t="s">
        <v>598</v>
      </c>
      <c r="Z412" s="138" t="s">
        <v>1132</v>
      </c>
      <c r="AA412" s="146">
        <v>77</v>
      </c>
      <c r="AB412" s="146">
        <v>77</v>
      </c>
      <c r="AC412" s="146">
        <v>154</v>
      </c>
      <c r="AD412" s="146">
        <v>0</v>
      </c>
      <c r="AE412" s="146">
        <v>39</v>
      </c>
      <c r="AF412" s="146">
        <v>39</v>
      </c>
      <c r="AG412" s="147">
        <v>-38</v>
      </c>
      <c r="AH412" s="147">
        <v>-115</v>
      </c>
      <c r="AI412" s="148">
        <v>-0.4935064935064935</v>
      </c>
      <c r="AJ412" s="148">
        <v>-0.74675324675324672</v>
      </c>
      <c r="AK412" s="9" t="s">
        <v>611</v>
      </c>
      <c r="AL412" s="139" t="s">
        <v>600</v>
      </c>
      <c r="AM412" s="139" t="s">
        <v>1133</v>
      </c>
      <c r="AN412" s="79" t="s">
        <v>114</v>
      </c>
      <c r="AO412" s="79" t="s">
        <v>114</v>
      </c>
      <c r="AP412" s="79" t="s">
        <v>114</v>
      </c>
      <c r="AQ412" s="32" t="s">
        <v>430</v>
      </c>
      <c r="AR412" s="138" t="s">
        <v>1134</v>
      </c>
    </row>
    <row r="413" spans="1:44" ht="25.5">
      <c r="A413" s="9">
        <v>409</v>
      </c>
      <c r="B413" s="7" t="s">
        <v>88</v>
      </c>
      <c r="C413" s="7" t="s">
        <v>594</v>
      </c>
      <c r="D413" s="9" t="s">
        <v>1097</v>
      </c>
      <c r="E413" s="138" t="s">
        <v>1098</v>
      </c>
      <c r="F413" s="138" t="s">
        <v>1130</v>
      </c>
      <c r="G413" s="138" t="s">
        <v>1131</v>
      </c>
      <c r="H413" s="138" t="s">
        <v>840</v>
      </c>
      <c r="I413" s="138" t="s">
        <v>1135</v>
      </c>
      <c r="J413" s="138" t="s">
        <v>687</v>
      </c>
      <c r="K413" s="9" t="s">
        <v>96</v>
      </c>
      <c r="L413" s="7" t="s">
        <v>100</v>
      </c>
      <c r="M413" s="7" t="s">
        <v>100</v>
      </c>
      <c r="N413" s="141">
        <v>8473.8585199999998</v>
      </c>
      <c r="O413" s="142">
        <v>8850.011199999999</v>
      </c>
      <c r="P413" s="141">
        <v>17323.869719999999</v>
      </c>
      <c r="Q413" s="141">
        <v>-834.72140000000002</v>
      </c>
      <c r="R413" s="141">
        <v>11151.976919999999</v>
      </c>
      <c r="S413" s="141">
        <v>10317.255519999999</v>
      </c>
      <c r="T413" s="144">
        <v>2301.9657200000001</v>
      </c>
      <c r="U413" s="144">
        <v>-7006.6142</v>
      </c>
      <c r="V413" s="145">
        <v>0.26010879172672691</v>
      </c>
      <c r="W413" s="145">
        <v>-0.40444856220033965</v>
      </c>
      <c r="X413" s="9" t="s">
        <v>100</v>
      </c>
      <c r="Y413" s="9" t="s">
        <v>100</v>
      </c>
      <c r="Z413" s="138" t="s">
        <v>1132</v>
      </c>
      <c r="AA413" s="146">
        <v>77</v>
      </c>
      <c r="AB413" s="146">
        <v>77</v>
      </c>
      <c r="AC413" s="146">
        <v>154</v>
      </c>
      <c r="AD413" s="146">
        <v>0</v>
      </c>
      <c r="AE413" s="146">
        <v>39</v>
      </c>
      <c r="AF413" s="146">
        <v>39</v>
      </c>
      <c r="AG413" s="147">
        <v>-38</v>
      </c>
      <c r="AH413" s="147">
        <v>-115</v>
      </c>
      <c r="AI413" s="148">
        <v>-0.4935064935064935</v>
      </c>
      <c r="AJ413" s="148">
        <v>-0.74675324675324672</v>
      </c>
      <c r="AK413" s="9" t="s">
        <v>100</v>
      </c>
      <c r="AL413" s="139" t="s">
        <v>100</v>
      </c>
      <c r="AM413" s="139" t="s">
        <v>100</v>
      </c>
      <c r="AN413" s="79" t="s">
        <v>100</v>
      </c>
      <c r="AO413" s="79" t="s">
        <v>100</v>
      </c>
      <c r="AP413" s="79" t="s">
        <v>100</v>
      </c>
      <c r="AQ413" s="32" t="s">
        <v>100</v>
      </c>
      <c r="AR413" s="138" t="s">
        <v>100</v>
      </c>
    </row>
    <row r="414" spans="1:44" ht="67.150000000000006" customHeight="1">
      <c r="A414" s="9">
        <v>410</v>
      </c>
      <c r="B414" s="7" t="s">
        <v>88</v>
      </c>
      <c r="C414" s="7" t="s">
        <v>594</v>
      </c>
      <c r="D414" s="9" t="s">
        <v>1097</v>
      </c>
      <c r="E414" s="138" t="s">
        <v>1098</v>
      </c>
      <c r="F414" s="138" t="s">
        <v>1136</v>
      </c>
      <c r="G414" s="138" t="s">
        <v>1137</v>
      </c>
      <c r="H414" s="138" t="s">
        <v>317</v>
      </c>
      <c r="I414" s="138" t="s">
        <v>317</v>
      </c>
      <c r="J414" s="138" t="s">
        <v>687</v>
      </c>
      <c r="K414" s="9" t="s">
        <v>96</v>
      </c>
      <c r="L414" s="7" t="s">
        <v>97</v>
      </c>
      <c r="M414" s="7" t="s">
        <v>98</v>
      </c>
      <c r="N414" s="141">
        <v>8837.6017100000008</v>
      </c>
      <c r="O414" s="142">
        <v>9229.9008800000011</v>
      </c>
      <c r="P414" s="141">
        <v>18067.502590000004</v>
      </c>
      <c r="Q414" s="141">
        <v>3575.18118</v>
      </c>
      <c r="R414" s="141">
        <v>5432.7436699999998</v>
      </c>
      <c r="S414" s="141">
        <v>9007.9248499999994</v>
      </c>
      <c r="T414" s="144">
        <v>-3797.1572100000012</v>
      </c>
      <c r="U414" s="144">
        <v>-9059.5777400000043</v>
      </c>
      <c r="V414" s="145">
        <v>-0.41139739845180229</v>
      </c>
      <c r="W414" s="145">
        <v>-0.50142944188724214</v>
      </c>
      <c r="X414" s="9" t="s">
        <v>598</v>
      </c>
      <c r="Y414" s="9" t="s">
        <v>598</v>
      </c>
      <c r="Z414" s="138" t="s">
        <v>1138</v>
      </c>
      <c r="AA414" s="146">
        <v>2294</v>
      </c>
      <c r="AB414" s="146">
        <v>2294</v>
      </c>
      <c r="AC414" s="146">
        <v>4588</v>
      </c>
      <c r="AD414" s="146">
        <v>0</v>
      </c>
      <c r="AE414" s="146">
        <v>1019</v>
      </c>
      <c r="AF414" s="146">
        <v>1019</v>
      </c>
      <c r="AG414" s="147">
        <v>-1275</v>
      </c>
      <c r="AH414" s="147">
        <v>-3569</v>
      </c>
      <c r="AI414" s="148">
        <v>-0.55579773321708803</v>
      </c>
      <c r="AJ414" s="148">
        <v>-0.77789886660854402</v>
      </c>
      <c r="AK414" s="9" t="s">
        <v>611</v>
      </c>
      <c r="AL414" s="139" t="s">
        <v>600</v>
      </c>
      <c r="AM414" s="139" t="s">
        <v>1139</v>
      </c>
      <c r="AN414" s="79" t="s">
        <v>114</v>
      </c>
      <c r="AO414" s="79" t="s">
        <v>114</v>
      </c>
      <c r="AP414" s="79" t="s">
        <v>114</v>
      </c>
      <c r="AQ414" s="32" t="s">
        <v>430</v>
      </c>
      <c r="AR414" s="138" t="s">
        <v>1140</v>
      </c>
    </row>
    <row r="415" spans="1:44" ht="38.25">
      <c r="A415" s="9">
        <v>411</v>
      </c>
      <c r="B415" s="7" t="s">
        <v>88</v>
      </c>
      <c r="C415" s="7" t="s">
        <v>594</v>
      </c>
      <c r="D415" s="9" t="s">
        <v>1097</v>
      </c>
      <c r="E415" s="138" t="s">
        <v>1098</v>
      </c>
      <c r="F415" s="138" t="s">
        <v>1136</v>
      </c>
      <c r="G415" s="138" t="s">
        <v>1137</v>
      </c>
      <c r="H415" s="138" t="s">
        <v>840</v>
      </c>
      <c r="I415" s="138" t="s">
        <v>1141</v>
      </c>
      <c r="J415" s="138" t="s">
        <v>687</v>
      </c>
      <c r="K415" s="9" t="s">
        <v>96</v>
      </c>
      <c r="L415" s="7" t="s">
        <v>100</v>
      </c>
      <c r="M415" s="7" t="s">
        <v>100</v>
      </c>
      <c r="N415" s="141">
        <v>8837.6017100000008</v>
      </c>
      <c r="O415" s="142">
        <v>9229.9008800000011</v>
      </c>
      <c r="P415" s="141">
        <v>18067.502590000004</v>
      </c>
      <c r="Q415" s="141">
        <v>3575.18118</v>
      </c>
      <c r="R415" s="141">
        <v>5432.7436699999998</v>
      </c>
      <c r="S415" s="141">
        <v>9007.9248499999994</v>
      </c>
      <c r="T415" s="144">
        <v>-3797.1572100000012</v>
      </c>
      <c r="U415" s="144">
        <v>-9059.5777400000043</v>
      </c>
      <c r="V415" s="145">
        <v>-0.41139739845180229</v>
      </c>
      <c r="W415" s="145">
        <v>-0.50142944188724214</v>
      </c>
      <c r="X415" s="9" t="s">
        <v>100</v>
      </c>
      <c r="Y415" s="9" t="s">
        <v>100</v>
      </c>
      <c r="Z415" s="138" t="s">
        <v>1138</v>
      </c>
      <c r="AA415" s="146">
        <v>2294</v>
      </c>
      <c r="AB415" s="146">
        <v>2294</v>
      </c>
      <c r="AC415" s="146">
        <v>4588</v>
      </c>
      <c r="AD415" s="146">
        <v>0</v>
      </c>
      <c r="AE415" s="146">
        <v>1019</v>
      </c>
      <c r="AF415" s="146">
        <v>1019</v>
      </c>
      <c r="AG415" s="147">
        <v>-1275</v>
      </c>
      <c r="AH415" s="147">
        <v>-3569</v>
      </c>
      <c r="AI415" s="148">
        <v>-0.55579773321708803</v>
      </c>
      <c r="AJ415" s="148">
        <v>-0.77789886660854402</v>
      </c>
      <c r="AK415" s="9" t="s">
        <v>100</v>
      </c>
      <c r="AL415" s="139" t="s">
        <v>100</v>
      </c>
      <c r="AM415" s="139" t="s">
        <v>100</v>
      </c>
      <c r="AN415" s="79" t="s">
        <v>100</v>
      </c>
      <c r="AO415" s="79" t="s">
        <v>100</v>
      </c>
      <c r="AP415" s="79" t="s">
        <v>100</v>
      </c>
      <c r="AQ415" s="32" t="s">
        <v>100</v>
      </c>
      <c r="AR415" s="138" t="s">
        <v>100</v>
      </c>
    </row>
    <row r="416" spans="1:44" ht="75" customHeight="1">
      <c r="A416" s="9">
        <v>412</v>
      </c>
      <c r="B416" s="7" t="s">
        <v>88</v>
      </c>
      <c r="C416" s="7" t="s">
        <v>594</v>
      </c>
      <c r="D416" s="9" t="s">
        <v>1142</v>
      </c>
      <c r="E416" s="138" t="s">
        <v>1143</v>
      </c>
      <c r="F416" s="138" t="s">
        <v>1144</v>
      </c>
      <c r="G416" s="138" t="s">
        <v>1145</v>
      </c>
      <c r="H416" s="138" t="s">
        <v>317</v>
      </c>
      <c r="I416" s="138" t="s">
        <v>317</v>
      </c>
      <c r="J416" s="138" t="s">
        <v>980</v>
      </c>
      <c r="K416" s="9" t="s">
        <v>96</v>
      </c>
      <c r="L416" s="7" t="s">
        <v>97</v>
      </c>
      <c r="M416" s="7" t="s">
        <v>98</v>
      </c>
      <c r="N416" s="141">
        <v>3389.4810299999999</v>
      </c>
      <c r="O416" s="142">
        <v>3539.9393399999999</v>
      </c>
      <c r="P416" s="141">
        <v>6929.4203699999998</v>
      </c>
      <c r="Q416" s="141">
        <v>-4.7059199999999999</v>
      </c>
      <c r="R416" s="141">
        <v>36.082949999999997</v>
      </c>
      <c r="S416" s="141">
        <v>31.377029999999998</v>
      </c>
      <c r="T416" s="144">
        <v>-3503.8563899999999</v>
      </c>
      <c r="U416" s="144">
        <v>-6898.0433400000002</v>
      </c>
      <c r="V416" s="145">
        <v>-0.98980690160639873</v>
      </c>
      <c r="W416" s="145">
        <v>-0.9954719113108158</v>
      </c>
      <c r="X416" s="9" t="s">
        <v>598</v>
      </c>
      <c r="Y416" s="9" t="s">
        <v>598</v>
      </c>
      <c r="Z416" s="138" t="s">
        <v>599</v>
      </c>
      <c r="AA416" s="146" t="s">
        <v>100</v>
      </c>
      <c r="AB416" s="146" t="s">
        <v>100</v>
      </c>
      <c r="AC416" s="146" t="s">
        <v>100</v>
      </c>
      <c r="AD416" s="146" t="s">
        <v>100</v>
      </c>
      <c r="AE416" s="146" t="s">
        <v>100</v>
      </c>
      <c r="AF416" s="146" t="s">
        <v>100</v>
      </c>
      <c r="AG416" s="147" t="s">
        <v>100</v>
      </c>
      <c r="AH416" s="147" t="s">
        <v>100</v>
      </c>
      <c r="AI416" s="148" t="s">
        <v>100</v>
      </c>
      <c r="AJ416" s="148" t="s">
        <v>100</v>
      </c>
      <c r="AK416" s="9" t="s">
        <v>100</v>
      </c>
      <c r="AL416" s="139" t="s">
        <v>600</v>
      </c>
      <c r="AM416" s="139" t="s">
        <v>100</v>
      </c>
      <c r="AN416" s="79" t="s">
        <v>114</v>
      </c>
      <c r="AO416" s="79" t="s">
        <v>114</v>
      </c>
      <c r="AP416" s="79" t="s">
        <v>114</v>
      </c>
      <c r="AQ416" s="32" t="s">
        <v>430</v>
      </c>
      <c r="AR416" s="138" t="s">
        <v>1146</v>
      </c>
    </row>
    <row r="417" spans="1:54" ht="38.25">
      <c r="A417" s="9">
        <v>413</v>
      </c>
      <c r="B417" s="7" t="s">
        <v>88</v>
      </c>
      <c r="C417" s="7" t="s">
        <v>594</v>
      </c>
      <c r="D417" s="9" t="s">
        <v>1142</v>
      </c>
      <c r="E417" s="138" t="s">
        <v>1143</v>
      </c>
      <c r="F417" s="138" t="s">
        <v>1144</v>
      </c>
      <c r="G417" s="138" t="s">
        <v>1145</v>
      </c>
      <c r="H417" s="138" t="s">
        <v>982</v>
      </c>
      <c r="I417" s="138" t="s">
        <v>1147</v>
      </c>
      <c r="J417" s="138" t="s">
        <v>980</v>
      </c>
      <c r="K417" s="9" t="s">
        <v>96</v>
      </c>
      <c r="L417" s="7" t="s">
        <v>100</v>
      </c>
      <c r="M417" s="7" t="s">
        <v>100</v>
      </c>
      <c r="N417" s="141">
        <v>3389.4810299999999</v>
      </c>
      <c r="O417" s="142">
        <v>3539.9393399999999</v>
      </c>
      <c r="P417" s="141">
        <v>6929.4203699999998</v>
      </c>
      <c r="Q417" s="141">
        <v>-4.7059199999999999</v>
      </c>
      <c r="R417" s="141">
        <v>36.082949999999997</v>
      </c>
      <c r="S417" s="141">
        <v>31.377029999999998</v>
      </c>
      <c r="T417" s="144">
        <v>-3503.8563899999999</v>
      </c>
      <c r="U417" s="144">
        <v>-6898.0433400000002</v>
      </c>
      <c r="V417" s="145">
        <v>-0.98980690160639873</v>
      </c>
      <c r="W417" s="145">
        <v>-0.9954719113108158</v>
      </c>
      <c r="X417" s="9" t="s">
        <v>100</v>
      </c>
      <c r="Y417" s="9" t="s">
        <v>100</v>
      </c>
      <c r="Z417" s="138" t="s">
        <v>100</v>
      </c>
      <c r="AA417" s="146" t="s">
        <v>100</v>
      </c>
      <c r="AB417" s="146" t="s">
        <v>100</v>
      </c>
      <c r="AC417" s="146" t="s">
        <v>100</v>
      </c>
      <c r="AD417" s="146" t="s">
        <v>100</v>
      </c>
      <c r="AE417" s="146" t="s">
        <v>100</v>
      </c>
      <c r="AF417" s="146" t="s">
        <v>100</v>
      </c>
      <c r="AG417" s="147" t="s">
        <v>100</v>
      </c>
      <c r="AH417" s="147" t="s">
        <v>100</v>
      </c>
      <c r="AI417" s="148" t="s">
        <v>100</v>
      </c>
      <c r="AJ417" s="148" t="s">
        <v>100</v>
      </c>
      <c r="AK417" s="9" t="s">
        <v>100</v>
      </c>
      <c r="AL417" s="139" t="s">
        <v>100</v>
      </c>
      <c r="AM417" s="139" t="s">
        <v>100</v>
      </c>
      <c r="AN417" s="79" t="s">
        <v>100</v>
      </c>
      <c r="AO417" s="79" t="s">
        <v>100</v>
      </c>
      <c r="AP417" s="79" t="s">
        <v>100</v>
      </c>
      <c r="AQ417" s="32" t="s">
        <v>100</v>
      </c>
      <c r="AR417" s="138" t="s">
        <v>100</v>
      </c>
    </row>
    <row r="418" spans="1:54" ht="38.25">
      <c r="A418" s="9">
        <v>414</v>
      </c>
      <c r="B418" s="7" t="s">
        <v>88</v>
      </c>
      <c r="C418" s="7" t="s">
        <v>594</v>
      </c>
      <c r="D418" s="9" t="s">
        <v>1142</v>
      </c>
      <c r="E418" s="138" t="s">
        <v>1143</v>
      </c>
      <c r="F418" s="138" t="s">
        <v>1144</v>
      </c>
      <c r="G418" s="138" t="s">
        <v>1145</v>
      </c>
      <c r="H418" s="138" t="s">
        <v>602</v>
      </c>
      <c r="I418" s="138" t="s">
        <v>1148</v>
      </c>
      <c r="J418" s="138" t="s">
        <v>980</v>
      </c>
      <c r="K418" s="9" t="s">
        <v>96</v>
      </c>
      <c r="L418" s="7" t="s">
        <v>100</v>
      </c>
      <c r="M418" s="7" t="s">
        <v>100</v>
      </c>
      <c r="N418" s="141">
        <v>3389.4810299999999</v>
      </c>
      <c r="O418" s="142">
        <v>3539.9393399999999</v>
      </c>
      <c r="P418" s="141">
        <v>6929.4203699999998</v>
      </c>
      <c r="Q418" s="141">
        <v>-4.7059199999999999</v>
      </c>
      <c r="R418" s="141">
        <v>36.082949999999997</v>
      </c>
      <c r="S418" s="141">
        <v>31.377029999999998</v>
      </c>
      <c r="T418" s="144">
        <v>-3503.8563899999999</v>
      </c>
      <c r="U418" s="144">
        <v>-6898.0433400000002</v>
      </c>
      <c r="V418" s="145">
        <v>-0.98980690160639873</v>
      </c>
      <c r="W418" s="145">
        <v>-0.9954719113108158</v>
      </c>
      <c r="X418" s="9" t="s">
        <v>100</v>
      </c>
      <c r="Y418" s="9" t="s">
        <v>100</v>
      </c>
      <c r="Z418" s="138" t="s">
        <v>100</v>
      </c>
      <c r="AA418" s="146" t="s">
        <v>100</v>
      </c>
      <c r="AB418" s="146" t="s">
        <v>100</v>
      </c>
      <c r="AC418" s="146" t="s">
        <v>100</v>
      </c>
      <c r="AD418" s="146" t="s">
        <v>100</v>
      </c>
      <c r="AE418" s="146" t="s">
        <v>100</v>
      </c>
      <c r="AF418" s="146" t="s">
        <v>100</v>
      </c>
      <c r="AG418" s="147" t="s">
        <v>100</v>
      </c>
      <c r="AH418" s="147" t="s">
        <v>100</v>
      </c>
      <c r="AI418" s="148" t="s">
        <v>100</v>
      </c>
      <c r="AJ418" s="148" t="s">
        <v>100</v>
      </c>
      <c r="AK418" s="9" t="s">
        <v>100</v>
      </c>
      <c r="AL418" s="139" t="s">
        <v>100</v>
      </c>
      <c r="AM418" s="139" t="s">
        <v>100</v>
      </c>
      <c r="AN418" s="79" t="s">
        <v>100</v>
      </c>
      <c r="AO418" s="79" t="s">
        <v>100</v>
      </c>
      <c r="AP418" s="79" t="s">
        <v>100</v>
      </c>
      <c r="AQ418" s="32" t="s">
        <v>100</v>
      </c>
      <c r="AR418" s="138" t="s">
        <v>100</v>
      </c>
    </row>
    <row r="419" spans="1:54" ht="54.4" customHeight="1">
      <c r="A419" s="9">
        <v>415</v>
      </c>
      <c r="B419" s="7" t="s">
        <v>88</v>
      </c>
      <c r="C419" s="7" t="s">
        <v>594</v>
      </c>
      <c r="D419" s="9" t="s">
        <v>1142</v>
      </c>
      <c r="E419" s="138" t="s">
        <v>1143</v>
      </c>
      <c r="F419" s="138" t="s">
        <v>1149</v>
      </c>
      <c r="G419" s="138" t="s">
        <v>1150</v>
      </c>
      <c r="H419" s="138" t="s">
        <v>317</v>
      </c>
      <c r="I419" s="138" t="s">
        <v>317</v>
      </c>
      <c r="J419" s="138" t="s">
        <v>980</v>
      </c>
      <c r="K419" s="9" t="s">
        <v>96</v>
      </c>
      <c r="L419" s="7" t="s">
        <v>97</v>
      </c>
      <c r="M419" s="7" t="s">
        <v>98</v>
      </c>
      <c r="N419" s="141">
        <v>0</v>
      </c>
      <c r="O419" s="142">
        <v>0</v>
      </c>
      <c r="P419" s="141">
        <v>0</v>
      </c>
      <c r="Q419" s="141">
        <v>0</v>
      </c>
      <c r="R419" s="141">
        <v>95.242550000000008</v>
      </c>
      <c r="S419" s="141">
        <v>95.242550000000008</v>
      </c>
      <c r="T419" s="144">
        <v>95.242550000000008</v>
      </c>
      <c r="U419" s="144">
        <v>95.242550000000008</v>
      </c>
      <c r="V419" s="145">
        <v>1</v>
      </c>
      <c r="W419" s="145">
        <v>1</v>
      </c>
      <c r="X419" s="9" t="s">
        <v>598</v>
      </c>
      <c r="Y419" s="9" t="s">
        <v>598</v>
      </c>
      <c r="Z419" s="138" t="s">
        <v>599</v>
      </c>
      <c r="AA419" s="146" t="s">
        <v>100</v>
      </c>
      <c r="AB419" s="146" t="s">
        <v>100</v>
      </c>
      <c r="AC419" s="146" t="s">
        <v>100</v>
      </c>
      <c r="AD419" s="146" t="s">
        <v>100</v>
      </c>
      <c r="AE419" s="146" t="s">
        <v>100</v>
      </c>
      <c r="AF419" s="146" t="s">
        <v>100</v>
      </c>
      <c r="AG419" s="147" t="s">
        <v>100</v>
      </c>
      <c r="AH419" s="147" t="s">
        <v>100</v>
      </c>
      <c r="AI419" s="148" t="s">
        <v>100</v>
      </c>
      <c r="AJ419" s="148" t="s">
        <v>100</v>
      </c>
      <c r="AK419" s="9" t="s">
        <v>100</v>
      </c>
      <c r="AL419" s="139" t="s">
        <v>600</v>
      </c>
      <c r="AM419" s="139" t="s">
        <v>100</v>
      </c>
      <c r="AN419" s="79" t="s">
        <v>101</v>
      </c>
      <c r="AO419" s="79" t="s">
        <v>101</v>
      </c>
      <c r="AP419" s="79" t="s">
        <v>125</v>
      </c>
      <c r="AQ419" s="32" t="s">
        <v>108</v>
      </c>
      <c r="AR419" s="138" t="s">
        <v>1151</v>
      </c>
    </row>
    <row r="420" spans="1:54" ht="63.75">
      <c r="A420" s="9">
        <v>416</v>
      </c>
      <c r="B420" s="7" t="s">
        <v>88</v>
      </c>
      <c r="C420" s="7" t="s">
        <v>594</v>
      </c>
      <c r="D420" s="9" t="s">
        <v>1142</v>
      </c>
      <c r="E420" s="138" t="s">
        <v>1143</v>
      </c>
      <c r="F420" s="138" t="s">
        <v>1152</v>
      </c>
      <c r="G420" s="138" t="s">
        <v>1153</v>
      </c>
      <c r="H420" s="138" t="s">
        <v>609</v>
      </c>
      <c r="I420" s="138" t="s">
        <v>609</v>
      </c>
      <c r="J420" s="138" t="s">
        <v>980</v>
      </c>
      <c r="K420" s="9" t="s">
        <v>96</v>
      </c>
      <c r="L420" s="7" t="s">
        <v>97</v>
      </c>
      <c r="M420" s="7" t="s">
        <v>98</v>
      </c>
      <c r="N420" s="141">
        <v>0</v>
      </c>
      <c r="O420" s="142">
        <v>0</v>
      </c>
      <c r="P420" s="141">
        <v>0</v>
      </c>
      <c r="Q420" s="141">
        <v>9.2228700000000003</v>
      </c>
      <c r="R420" s="141">
        <v>0</v>
      </c>
      <c r="S420" s="141">
        <v>9.2228700000000003</v>
      </c>
      <c r="T420" s="144">
        <v>0</v>
      </c>
      <c r="U420" s="144">
        <v>9.2228700000000003</v>
      </c>
      <c r="V420" s="145">
        <v>0</v>
      </c>
      <c r="W420" s="145">
        <v>1</v>
      </c>
      <c r="X420" s="9" t="s">
        <v>598</v>
      </c>
      <c r="Y420" s="9" t="s">
        <v>598</v>
      </c>
      <c r="Z420" s="138" t="s">
        <v>599</v>
      </c>
      <c r="AA420" s="146" t="s">
        <v>100</v>
      </c>
      <c r="AB420" s="146" t="s">
        <v>100</v>
      </c>
      <c r="AC420" s="146" t="s">
        <v>100</v>
      </c>
      <c r="AD420" s="146" t="s">
        <v>100</v>
      </c>
      <c r="AE420" s="146" t="s">
        <v>100</v>
      </c>
      <c r="AF420" s="146" t="s">
        <v>100</v>
      </c>
      <c r="AG420" s="147" t="s">
        <v>100</v>
      </c>
      <c r="AH420" s="147" t="s">
        <v>100</v>
      </c>
      <c r="AI420" s="148" t="s">
        <v>100</v>
      </c>
      <c r="AJ420" s="148" t="s">
        <v>100</v>
      </c>
      <c r="AK420" s="9" t="s">
        <v>100</v>
      </c>
      <c r="AL420" s="139" t="s">
        <v>600</v>
      </c>
      <c r="AM420" s="139" t="s">
        <v>100</v>
      </c>
      <c r="AN420" s="79" t="s">
        <v>101</v>
      </c>
      <c r="AO420" s="79" t="s">
        <v>101</v>
      </c>
      <c r="AP420" s="79" t="s">
        <v>125</v>
      </c>
      <c r="AQ420" s="8" t="s">
        <v>108</v>
      </c>
      <c r="AR420" s="138" t="s">
        <v>1154</v>
      </c>
    </row>
    <row r="421" spans="1:54" ht="306">
      <c r="A421" s="9">
        <v>417</v>
      </c>
      <c r="B421" s="7" t="s">
        <v>88</v>
      </c>
      <c r="C421" s="7" t="s">
        <v>594</v>
      </c>
      <c r="D421" s="9" t="s">
        <v>1142</v>
      </c>
      <c r="E421" s="138" t="s">
        <v>1143</v>
      </c>
      <c r="F421" s="138" t="s">
        <v>1155</v>
      </c>
      <c r="G421" s="138" t="s">
        <v>1156</v>
      </c>
      <c r="H421" s="138" t="s">
        <v>317</v>
      </c>
      <c r="I421" s="138" t="s">
        <v>317</v>
      </c>
      <c r="J421" s="138" t="s">
        <v>980</v>
      </c>
      <c r="K421" s="9" t="s">
        <v>96</v>
      </c>
      <c r="L421" s="7" t="s">
        <v>97</v>
      </c>
      <c r="M421" s="7" t="s">
        <v>98</v>
      </c>
      <c r="N421" s="141">
        <v>5197.2043899999999</v>
      </c>
      <c r="O421" s="142">
        <v>5427.9071299999996</v>
      </c>
      <c r="P421" s="141">
        <v>10625.111519999999</v>
      </c>
      <c r="Q421" s="141">
        <v>3405.6329799999999</v>
      </c>
      <c r="R421" s="141">
        <v>7752.3434699999998</v>
      </c>
      <c r="S421" s="141">
        <v>11157.97645</v>
      </c>
      <c r="T421" s="144">
        <v>2324.4363400000002</v>
      </c>
      <c r="U421" s="144">
        <v>532.86493000000155</v>
      </c>
      <c r="V421" s="145">
        <v>0.42823804540664651</v>
      </c>
      <c r="W421" s="145">
        <v>5.0151467021966996E-2</v>
      </c>
      <c r="X421" s="9" t="s">
        <v>598</v>
      </c>
      <c r="Y421" s="9" t="s">
        <v>598</v>
      </c>
      <c r="Z421" s="138" t="s">
        <v>599</v>
      </c>
      <c r="AA421" s="146" t="s">
        <v>100</v>
      </c>
      <c r="AB421" s="146" t="s">
        <v>100</v>
      </c>
      <c r="AC421" s="146" t="s">
        <v>100</v>
      </c>
      <c r="AD421" s="146" t="s">
        <v>100</v>
      </c>
      <c r="AE421" s="146" t="s">
        <v>100</v>
      </c>
      <c r="AF421" s="146" t="s">
        <v>100</v>
      </c>
      <c r="AG421" s="147" t="s">
        <v>100</v>
      </c>
      <c r="AH421" s="147" t="s">
        <v>100</v>
      </c>
      <c r="AI421" s="148" t="s">
        <v>100</v>
      </c>
      <c r="AJ421" s="148" t="s">
        <v>100</v>
      </c>
      <c r="AK421" s="9" t="s">
        <v>100</v>
      </c>
      <c r="AL421" s="139" t="s">
        <v>600</v>
      </c>
      <c r="AM421" s="139" t="s">
        <v>100</v>
      </c>
      <c r="AN421" s="79" t="s">
        <v>101</v>
      </c>
      <c r="AO421" s="79" t="s">
        <v>101</v>
      </c>
      <c r="AP421" s="79" t="s">
        <v>125</v>
      </c>
      <c r="AQ421" s="32" t="s">
        <v>108</v>
      </c>
      <c r="AR421" s="138" t="s">
        <v>1157</v>
      </c>
    </row>
    <row r="422" spans="1:54" ht="25.5">
      <c r="A422" s="9">
        <v>418</v>
      </c>
      <c r="B422" s="7" t="s">
        <v>88</v>
      </c>
      <c r="C422" s="7" t="s">
        <v>594</v>
      </c>
      <c r="D422" s="9" t="s">
        <v>1142</v>
      </c>
      <c r="E422" s="138" t="s">
        <v>1143</v>
      </c>
      <c r="F422" s="138" t="s">
        <v>1155</v>
      </c>
      <c r="G422" s="138" t="s">
        <v>1156</v>
      </c>
      <c r="H422" s="138" t="s">
        <v>982</v>
      </c>
      <c r="I422" s="138" t="s">
        <v>1158</v>
      </c>
      <c r="J422" s="138" t="s">
        <v>980</v>
      </c>
      <c r="K422" s="9" t="s">
        <v>96</v>
      </c>
      <c r="L422" s="7" t="s">
        <v>100</v>
      </c>
      <c r="M422" s="7" t="s">
        <v>100</v>
      </c>
      <c r="N422" s="141">
        <v>5197.2043899999999</v>
      </c>
      <c r="O422" s="142">
        <v>5427.9071299999996</v>
      </c>
      <c r="P422" s="141">
        <v>10625.111519999999</v>
      </c>
      <c r="Q422" s="141">
        <v>3405.6329799999999</v>
      </c>
      <c r="R422" s="141">
        <v>7752.3434699999998</v>
      </c>
      <c r="S422" s="141">
        <v>11157.97645</v>
      </c>
      <c r="T422" s="144">
        <v>2324.4363400000002</v>
      </c>
      <c r="U422" s="144">
        <v>532.86493000000155</v>
      </c>
      <c r="V422" s="145">
        <v>0.42823804540664651</v>
      </c>
      <c r="W422" s="145">
        <v>5.0151467021966996E-2</v>
      </c>
      <c r="X422" s="9" t="s">
        <v>100</v>
      </c>
      <c r="Y422" s="9" t="s">
        <v>100</v>
      </c>
      <c r="Z422" s="138" t="s">
        <v>100</v>
      </c>
      <c r="AA422" s="146" t="s">
        <v>100</v>
      </c>
      <c r="AB422" s="146" t="s">
        <v>100</v>
      </c>
      <c r="AC422" s="146" t="s">
        <v>100</v>
      </c>
      <c r="AD422" s="146" t="s">
        <v>100</v>
      </c>
      <c r="AE422" s="146" t="s">
        <v>100</v>
      </c>
      <c r="AF422" s="146" t="s">
        <v>100</v>
      </c>
      <c r="AG422" s="147" t="s">
        <v>100</v>
      </c>
      <c r="AH422" s="147" t="s">
        <v>100</v>
      </c>
      <c r="AI422" s="148" t="s">
        <v>100</v>
      </c>
      <c r="AJ422" s="148" t="s">
        <v>100</v>
      </c>
      <c r="AK422" s="9" t="s">
        <v>100</v>
      </c>
      <c r="AL422" s="139" t="s">
        <v>100</v>
      </c>
      <c r="AM422" s="139" t="s">
        <v>100</v>
      </c>
      <c r="AN422" s="79" t="s">
        <v>100</v>
      </c>
      <c r="AO422" s="79" t="s">
        <v>100</v>
      </c>
      <c r="AP422" s="79" t="s">
        <v>100</v>
      </c>
      <c r="AQ422" s="32" t="s">
        <v>100</v>
      </c>
      <c r="AR422" s="138" t="s">
        <v>100</v>
      </c>
    </row>
    <row r="423" spans="1:54" ht="25.5">
      <c r="A423" s="9">
        <v>419</v>
      </c>
      <c r="B423" s="7" t="s">
        <v>88</v>
      </c>
      <c r="C423" s="7" t="s">
        <v>594</v>
      </c>
      <c r="D423" s="9" t="s">
        <v>1142</v>
      </c>
      <c r="E423" s="138" t="s">
        <v>1143</v>
      </c>
      <c r="F423" s="138" t="s">
        <v>1155</v>
      </c>
      <c r="G423" s="138" t="s">
        <v>1156</v>
      </c>
      <c r="H423" s="138" t="s">
        <v>602</v>
      </c>
      <c r="I423" s="138" t="s">
        <v>1159</v>
      </c>
      <c r="J423" s="138" t="s">
        <v>980</v>
      </c>
      <c r="K423" s="9" t="s">
        <v>96</v>
      </c>
      <c r="L423" s="7" t="s">
        <v>100</v>
      </c>
      <c r="M423" s="7" t="s">
        <v>100</v>
      </c>
      <c r="N423" s="141">
        <v>5197.2043899999999</v>
      </c>
      <c r="O423" s="142">
        <v>5427.9071299999996</v>
      </c>
      <c r="P423" s="141">
        <v>10625.111519999999</v>
      </c>
      <c r="Q423" s="141">
        <v>3405.6329799999999</v>
      </c>
      <c r="R423" s="141">
        <v>7752.3434699999998</v>
      </c>
      <c r="S423" s="141">
        <v>11157.97645</v>
      </c>
      <c r="T423" s="144">
        <v>2324.4363400000002</v>
      </c>
      <c r="U423" s="144">
        <v>532.86493000000155</v>
      </c>
      <c r="V423" s="145">
        <v>0.42823804540664651</v>
      </c>
      <c r="W423" s="145">
        <v>5.0151467021966996E-2</v>
      </c>
      <c r="X423" s="9" t="s">
        <v>100</v>
      </c>
      <c r="Y423" s="9" t="s">
        <v>100</v>
      </c>
      <c r="Z423" s="138" t="s">
        <v>100</v>
      </c>
      <c r="AA423" s="146" t="s">
        <v>100</v>
      </c>
      <c r="AB423" s="146" t="s">
        <v>100</v>
      </c>
      <c r="AC423" s="146" t="s">
        <v>100</v>
      </c>
      <c r="AD423" s="146" t="s">
        <v>100</v>
      </c>
      <c r="AE423" s="146" t="s">
        <v>100</v>
      </c>
      <c r="AF423" s="146" t="s">
        <v>100</v>
      </c>
      <c r="AG423" s="147" t="s">
        <v>100</v>
      </c>
      <c r="AH423" s="147" t="s">
        <v>100</v>
      </c>
      <c r="AI423" s="148" t="s">
        <v>100</v>
      </c>
      <c r="AJ423" s="148" t="s">
        <v>100</v>
      </c>
      <c r="AK423" s="9" t="s">
        <v>100</v>
      </c>
      <c r="AL423" s="139" t="s">
        <v>100</v>
      </c>
      <c r="AM423" s="139" t="s">
        <v>100</v>
      </c>
      <c r="AN423" s="79" t="s">
        <v>100</v>
      </c>
      <c r="AO423" s="79" t="s">
        <v>100</v>
      </c>
      <c r="AP423" s="79" t="s">
        <v>100</v>
      </c>
      <c r="AQ423" s="32" t="s">
        <v>100</v>
      </c>
      <c r="AR423" s="138" t="s">
        <v>100</v>
      </c>
    </row>
    <row r="424" spans="1:54" ht="81" customHeight="1">
      <c r="A424" s="9">
        <v>420</v>
      </c>
      <c r="B424" s="7" t="s">
        <v>88</v>
      </c>
      <c r="C424" s="7" t="s">
        <v>594</v>
      </c>
      <c r="D424" s="9" t="s">
        <v>1160</v>
      </c>
      <c r="E424" s="138" t="s">
        <v>1161</v>
      </c>
      <c r="F424" s="138" t="s">
        <v>100</v>
      </c>
      <c r="G424" s="138" t="s">
        <v>286</v>
      </c>
      <c r="H424" s="138" t="s">
        <v>609</v>
      </c>
      <c r="I424" s="138" t="s">
        <v>609</v>
      </c>
      <c r="J424" s="138" t="s">
        <v>980</v>
      </c>
      <c r="K424" s="9" t="s">
        <v>96</v>
      </c>
      <c r="L424" s="7" t="s">
        <v>97</v>
      </c>
      <c r="M424" s="7" t="s">
        <v>98</v>
      </c>
      <c r="N424" s="141">
        <v>85866.847970000003</v>
      </c>
      <c r="O424" s="142">
        <v>89678.458150000006</v>
      </c>
      <c r="P424" s="141">
        <v>175545.30612000002</v>
      </c>
      <c r="Q424" s="141">
        <v>172615.21356</v>
      </c>
      <c r="R424" s="141">
        <v>184247.22584999999</v>
      </c>
      <c r="S424" s="141">
        <v>356862.43940999999</v>
      </c>
      <c r="T424" s="144">
        <v>94568.767699999982</v>
      </c>
      <c r="U424" s="144">
        <v>181317.13328999997</v>
      </c>
      <c r="V424" s="145">
        <v>1.0545315971180085</v>
      </c>
      <c r="W424" s="145">
        <v>1.0328794161323482</v>
      </c>
      <c r="X424" s="9" t="s">
        <v>611</v>
      </c>
      <c r="Y424" s="9" t="s">
        <v>611</v>
      </c>
      <c r="Z424" s="138" t="s">
        <v>599</v>
      </c>
      <c r="AA424" s="146" t="s">
        <v>100</v>
      </c>
      <c r="AB424" s="146" t="s">
        <v>100</v>
      </c>
      <c r="AC424" s="146" t="s">
        <v>100</v>
      </c>
      <c r="AD424" s="146" t="s">
        <v>100</v>
      </c>
      <c r="AE424" s="146" t="s">
        <v>100</v>
      </c>
      <c r="AF424" s="146" t="s">
        <v>100</v>
      </c>
      <c r="AG424" s="147" t="s">
        <v>100</v>
      </c>
      <c r="AH424" s="147" t="s">
        <v>100</v>
      </c>
      <c r="AI424" s="148" t="s">
        <v>100</v>
      </c>
      <c r="AJ424" s="148" t="s">
        <v>100</v>
      </c>
      <c r="AK424" s="9" t="s">
        <v>100</v>
      </c>
      <c r="AL424" s="139" t="s">
        <v>1162</v>
      </c>
      <c r="AM424" s="139" t="s">
        <v>100</v>
      </c>
      <c r="AN424" s="79" t="s">
        <v>101</v>
      </c>
      <c r="AO424" s="79" t="s">
        <v>101</v>
      </c>
      <c r="AP424" s="79" t="s">
        <v>125</v>
      </c>
      <c r="AQ424" s="32" t="s">
        <v>108</v>
      </c>
      <c r="AR424" s="138" t="s">
        <v>1163</v>
      </c>
    </row>
    <row r="425" spans="1:54" ht="51">
      <c r="A425" s="9">
        <v>421</v>
      </c>
      <c r="B425" s="7" t="s">
        <v>88</v>
      </c>
      <c r="C425" s="7" t="s">
        <v>594</v>
      </c>
      <c r="D425" s="9" t="s">
        <v>1164</v>
      </c>
      <c r="E425" s="138" t="s">
        <v>1165</v>
      </c>
      <c r="F425" s="138" t="s">
        <v>1166</v>
      </c>
      <c r="G425" s="138" t="s">
        <v>1167</v>
      </c>
      <c r="H425" s="138" t="s">
        <v>609</v>
      </c>
      <c r="I425" s="138" t="s">
        <v>609</v>
      </c>
      <c r="J425" s="138" t="s">
        <v>1168</v>
      </c>
      <c r="K425" s="9" t="s">
        <v>96</v>
      </c>
      <c r="L425" s="9">
        <v>7</v>
      </c>
      <c r="M425" s="9">
        <v>6</v>
      </c>
      <c r="N425" s="141">
        <v>113742.79647</v>
      </c>
      <c r="O425" s="142">
        <v>118791.81376999999</v>
      </c>
      <c r="P425" s="141">
        <v>232534.61024000001</v>
      </c>
      <c r="Q425" s="141">
        <v>112433.51823</v>
      </c>
      <c r="R425" s="141">
        <v>104114.12875999999</v>
      </c>
      <c r="S425" s="141">
        <v>216547.64698999998</v>
      </c>
      <c r="T425" s="144">
        <v>-14677.685010000001</v>
      </c>
      <c r="U425" s="144">
        <v>-15986.96325000003</v>
      </c>
      <c r="V425" s="145">
        <v>-0.12355805121738736</v>
      </c>
      <c r="W425" s="145">
        <v>-6.8750897913647413E-2</v>
      </c>
      <c r="X425" s="9" t="s">
        <v>598</v>
      </c>
      <c r="Y425" s="9" t="s">
        <v>598</v>
      </c>
      <c r="Z425" s="138" t="s">
        <v>599</v>
      </c>
      <c r="AA425" s="146" t="s">
        <v>100</v>
      </c>
      <c r="AB425" s="146" t="s">
        <v>100</v>
      </c>
      <c r="AC425" s="146" t="s">
        <v>100</v>
      </c>
      <c r="AD425" s="146" t="s">
        <v>100</v>
      </c>
      <c r="AE425" s="146" t="s">
        <v>100</v>
      </c>
      <c r="AF425" s="146" t="s">
        <v>100</v>
      </c>
      <c r="AG425" s="147" t="s">
        <v>100</v>
      </c>
      <c r="AH425" s="147" t="s">
        <v>100</v>
      </c>
      <c r="AI425" s="148" t="s">
        <v>100</v>
      </c>
      <c r="AJ425" s="148" t="s">
        <v>100</v>
      </c>
      <c r="AK425" s="9" t="s">
        <v>100</v>
      </c>
      <c r="AL425" s="139" t="s">
        <v>600</v>
      </c>
      <c r="AM425" s="139" t="s">
        <v>100</v>
      </c>
      <c r="AN425" s="79" t="s">
        <v>101</v>
      </c>
      <c r="AO425" s="79" t="s">
        <v>101</v>
      </c>
      <c r="AP425" s="79" t="s">
        <v>101</v>
      </c>
      <c r="AQ425" s="32" t="s">
        <v>108</v>
      </c>
      <c r="AR425" s="138" t="s">
        <v>1169</v>
      </c>
    </row>
    <row r="426" spans="1:54" ht="99.95" customHeight="1">
      <c r="A426" s="9">
        <v>422</v>
      </c>
      <c r="B426" s="7" t="s">
        <v>88</v>
      </c>
      <c r="C426" s="7" t="s">
        <v>594</v>
      </c>
      <c r="D426" s="9" t="s">
        <v>1164</v>
      </c>
      <c r="E426" s="138" t="s">
        <v>1165</v>
      </c>
      <c r="F426" s="138" t="s">
        <v>1170</v>
      </c>
      <c r="G426" s="138" t="s">
        <v>1171</v>
      </c>
      <c r="H426" s="138" t="s">
        <v>609</v>
      </c>
      <c r="I426" s="138" t="s">
        <v>609</v>
      </c>
      <c r="J426" s="138" t="s">
        <v>1172</v>
      </c>
      <c r="K426" s="9" t="s">
        <v>96</v>
      </c>
      <c r="L426" s="7" t="s">
        <v>97</v>
      </c>
      <c r="M426" s="7" t="s">
        <v>98</v>
      </c>
      <c r="N426" s="141">
        <v>4776.4117000000006</v>
      </c>
      <c r="O426" s="142">
        <v>4968.1042699999998</v>
      </c>
      <c r="P426" s="141">
        <v>9744.5159700000004</v>
      </c>
      <c r="Q426" s="141">
        <v>4878.2742800000005</v>
      </c>
      <c r="R426" s="141">
        <v>5942.8015500000001</v>
      </c>
      <c r="S426" s="141">
        <v>10821.075830000002</v>
      </c>
      <c r="T426" s="144">
        <v>974.69728000000032</v>
      </c>
      <c r="U426" s="144">
        <v>1076.5598600000012</v>
      </c>
      <c r="V426" s="145">
        <v>0.19619098694963588</v>
      </c>
      <c r="W426" s="145">
        <v>0.1104785361647882</v>
      </c>
      <c r="X426" s="9" t="s">
        <v>598</v>
      </c>
      <c r="Y426" s="9" t="s">
        <v>598</v>
      </c>
      <c r="Z426" s="138" t="s">
        <v>599</v>
      </c>
      <c r="AA426" s="146" t="s">
        <v>100</v>
      </c>
      <c r="AB426" s="146" t="s">
        <v>100</v>
      </c>
      <c r="AC426" s="146" t="s">
        <v>100</v>
      </c>
      <c r="AD426" s="146" t="s">
        <v>100</v>
      </c>
      <c r="AE426" s="146" t="s">
        <v>100</v>
      </c>
      <c r="AF426" s="146" t="s">
        <v>100</v>
      </c>
      <c r="AG426" s="147" t="s">
        <v>100</v>
      </c>
      <c r="AH426" s="147" t="s">
        <v>100</v>
      </c>
      <c r="AI426" s="148" t="s">
        <v>100</v>
      </c>
      <c r="AJ426" s="148" t="s">
        <v>100</v>
      </c>
      <c r="AK426" s="9" t="s">
        <v>100</v>
      </c>
      <c r="AL426" s="139" t="s">
        <v>600</v>
      </c>
      <c r="AM426" s="139" t="s">
        <v>100</v>
      </c>
      <c r="AN426" s="79" t="s">
        <v>101</v>
      </c>
      <c r="AO426" s="79" t="s">
        <v>101</v>
      </c>
      <c r="AP426" s="79" t="s">
        <v>101</v>
      </c>
      <c r="AQ426" s="32" t="s">
        <v>108</v>
      </c>
      <c r="AR426" s="138" t="s">
        <v>1173</v>
      </c>
    </row>
    <row r="427" spans="1:54" ht="68.099999999999994" customHeight="1">
      <c r="A427" s="9">
        <v>423</v>
      </c>
      <c r="B427" s="7" t="s">
        <v>88</v>
      </c>
      <c r="C427" s="7" t="s">
        <v>594</v>
      </c>
      <c r="D427" s="9" t="s">
        <v>1164</v>
      </c>
      <c r="E427" s="138" t="s">
        <v>1165</v>
      </c>
      <c r="F427" s="138" t="s">
        <v>1174</v>
      </c>
      <c r="G427" s="138" t="s">
        <v>286</v>
      </c>
      <c r="H427" s="138" t="s">
        <v>609</v>
      </c>
      <c r="I427" s="138" t="s">
        <v>609</v>
      </c>
      <c r="J427" s="138" t="s">
        <v>1172</v>
      </c>
      <c r="K427" s="9" t="s">
        <v>96</v>
      </c>
      <c r="L427" s="7" t="s">
        <v>97</v>
      </c>
      <c r="M427" s="7" t="s">
        <v>98</v>
      </c>
      <c r="N427" s="141">
        <v>0</v>
      </c>
      <c r="O427" s="142">
        <v>0</v>
      </c>
      <c r="P427" s="141">
        <v>0</v>
      </c>
      <c r="Q427" s="141">
        <v>7055.8779400000003</v>
      </c>
      <c r="R427" s="141">
        <v>8553.0284300000003</v>
      </c>
      <c r="S427" s="141">
        <v>15608.906370000001</v>
      </c>
      <c r="T427" s="144">
        <v>8553.0284300000003</v>
      </c>
      <c r="U427" s="144">
        <v>15608.906370000001</v>
      </c>
      <c r="V427" s="145">
        <v>1</v>
      </c>
      <c r="W427" s="145">
        <v>1</v>
      </c>
      <c r="X427" s="9" t="s">
        <v>598</v>
      </c>
      <c r="Y427" s="9" t="s">
        <v>598</v>
      </c>
      <c r="Z427" s="138" t="s">
        <v>599</v>
      </c>
      <c r="AA427" s="146" t="s">
        <v>100</v>
      </c>
      <c r="AB427" s="146" t="s">
        <v>100</v>
      </c>
      <c r="AC427" s="146" t="s">
        <v>100</v>
      </c>
      <c r="AD427" s="146" t="s">
        <v>100</v>
      </c>
      <c r="AE427" s="146" t="s">
        <v>100</v>
      </c>
      <c r="AF427" s="146" t="s">
        <v>100</v>
      </c>
      <c r="AG427" s="147" t="s">
        <v>100</v>
      </c>
      <c r="AH427" s="147" t="s">
        <v>100</v>
      </c>
      <c r="AI427" s="148" t="s">
        <v>100</v>
      </c>
      <c r="AJ427" s="148" t="s">
        <v>100</v>
      </c>
      <c r="AK427" s="9" t="s">
        <v>100</v>
      </c>
      <c r="AL427" s="139" t="s">
        <v>600</v>
      </c>
      <c r="AM427" s="139" t="s">
        <v>100</v>
      </c>
      <c r="AN427" s="79" t="s">
        <v>101</v>
      </c>
      <c r="AO427" s="79" t="s">
        <v>101</v>
      </c>
      <c r="AP427" s="79" t="s">
        <v>125</v>
      </c>
      <c r="AQ427" s="32" t="s">
        <v>108</v>
      </c>
      <c r="AR427" s="138" t="s">
        <v>1175</v>
      </c>
    </row>
    <row r="428" spans="1:54" ht="64.900000000000006" customHeight="1">
      <c r="A428" s="9">
        <v>424</v>
      </c>
      <c r="B428" s="7" t="s">
        <v>88</v>
      </c>
      <c r="C428" s="7" t="s">
        <v>594</v>
      </c>
      <c r="D428" s="79" t="s">
        <v>1176</v>
      </c>
      <c r="E428" s="35" t="s">
        <v>1177</v>
      </c>
      <c r="F428" s="138" t="s">
        <v>100</v>
      </c>
      <c r="G428" s="35" t="s">
        <v>286</v>
      </c>
      <c r="H428" s="35" t="s">
        <v>609</v>
      </c>
      <c r="I428" s="35" t="s">
        <v>609</v>
      </c>
      <c r="J428" s="140" t="s">
        <v>730</v>
      </c>
      <c r="K428" s="9" t="s">
        <v>96</v>
      </c>
      <c r="L428" s="7" t="s">
        <v>97</v>
      </c>
      <c r="M428" s="7" t="s">
        <v>98</v>
      </c>
      <c r="N428" s="142">
        <v>66359.716350000002</v>
      </c>
      <c r="O428" s="142">
        <v>69305.409329999995</v>
      </c>
      <c r="P428" s="141">
        <v>135665.12568</v>
      </c>
      <c r="Q428" s="142">
        <v>49287.467700000001</v>
      </c>
      <c r="R428" s="141">
        <v>192225.3094</v>
      </c>
      <c r="S428" s="141">
        <v>241512.77710000001</v>
      </c>
      <c r="T428" s="144">
        <v>122919.90007</v>
      </c>
      <c r="U428" s="144">
        <v>105847.65142000001</v>
      </c>
      <c r="V428" s="145">
        <v>1.7735974905611311</v>
      </c>
      <c r="W428" s="145">
        <v>0.7802126809631833</v>
      </c>
      <c r="X428" s="9" t="s">
        <v>611</v>
      </c>
      <c r="Y428" s="9" t="s">
        <v>611</v>
      </c>
      <c r="Z428" s="138" t="s">
        <v>599</v>
      </c>
      <c r="AA428" s="146" t="s">
        <v>100</v>
      </c>
      <c r="AB428" s="146" t="s">
        <v>100</v>
      </c>
      <c r="AC428" s="146" t="s">
        <v>100</v>
      </c>
      <c r="AD428" s="146" t="s">
        <v>100</v>
      </c>
      <c r="AE428" s="146" t="s">
        <v>100</v>
      </c>
      <c r="AF428" s="146" t="s">
        <v>100</v>
      </c>
      <c r="AG428" s="147" t="s">
        <v>100</v>
      </c>
      <c r="AH428" s="147" t="s">
        <v>100</v>
      </c>
      <c r="AI428" s="148" t="s">
        <v>100</v>
      </c>
      <c r="AJ428" s="148" t="s">
        <v>100</v>
      </c>
      <c r="AK428" s="9" t="s">
        <v>100</v>
      </c>
      <c r="AL428" s="139" t="s">
        <v>1178</v>
      </c>
      <c r="AM428" s="139" t="s">
        <v>100</v>
      </c>
      <c r="AN428" s="79" t="s">
        <v>101</v>
      </c>
      <c r="AO428" s="79" t="s">
        <v>101</v>
      </c>
      <c r="AP428" s="79" t="s">
        <v>125</v>
      </c>
      <c r="AQ428" s="32" t="s">
        <v>108</v>
      </c>
      <c r="AR428" s="138" t="s">
        <v>1179</v>
      </c>
    </row>
    <row r="429" spans="1:54" customFormat="1" ht="33" customHeight="1">
      <c r="A429" s="9">
        <v>425</v>
      </c>
      <c r="B429" s="139" t="s">
        <v>88</v>
      </c>
      <c r="C429" s="7" t="s">
        <v>1180</v>
      </c>
      <c r="D429" s="199" t="s">
        <v>1181</v>
      </c>
      <c r="E429" s="139" t="s">
        <v>1182</v>
      </c>
      <c r="F429" s="200"/>
      <c r="G429" s="200"/>
      <c r="H429" s="139" t="s">
        <v>311</v>
      </c>
      <c r="I429" s="139" t="s">
        <v>311</v>
      </c>
      <c r="J429" s="198" t="s">
        <v>1183</v>
      </c>
      <c r="K429" s="197" t="s">
        <v>96</v>
      </c>
      <c r="L429" s="9" t="s">
        <v>97</v>
      </c>
      <c r="M429" s="196" t="s">
        <v>428</v>
      </c>
      <c r="N429" s="195">
        <v>10243.7821</v>
      </c>
      <c r="O429" s="195">
        <v>5914.3196399999997</v>
      </c>
      <c r="P429" s="195">
        <f>N429+O429</f>
        <v>16158.10174</v>
      </c>
      <c r="Q429" s="195">
        <v>8768.1263600000002</v>
      </c>
      <c r="R429" s="195">
        <v>4040.2911600000002</v>
      </c>
      <c r="S429" s="195">
        <f>Q429+R429</f>
        <v>12808.417520000001</v>
      </c>
      <c r="T429" s="195">
        <f>R429-O429</f>
        <v>-1874.0284799999995</v>
      </c>
      <c r="U429" s="195">
        <f>S429-P429</f>
        <v>-3349.6842199999992</v>
      </c>
      <c r="V429" s="194">
        <f>IF(O429=0,"100.0%",(R429-O429)/O429)</f>
        <v>-0.31686290124150268</v>
      </c>
      <c r="W429" s="194">
        <f>IF(P429=0,"100.0%",(S429-P429)/P429)</f>
        <v>-0.20730679097704452</v>
      </c>
      <c r="X429" s="180" t="str">
        <f>IF(ABS(T429)&gt;10000,"YES","NO")</f>
        <v>NO</v>
      </c>
      <c r="Y429" s="180" t="str">
        <f>IF(AND(ABS(T429)&gt;5000,ABS(V429)&gt;0.2),"YES","NO")</f>
        <v>NO</v>
      </c>
      <c r="Z429" s="200"/>
      <c r="AA429" s="200"/>
      <c r="AB429" s="200"/>
      <c r="AC429" s="200"/>
      <c r="AD429" s="200"/>
      <c r="AE429" s="200"/>
      <c r="AF429" s="200"/>
      <c r="AG429" s="200"/>
      <c r="AH429" s="200"/>
      <c r="AI429" s="200"/>
      <c r="AJ429" s="200"/>
      <c r="AK429" s="200"/>
      <c r="AL429" s="159" t="s">
        <v>600</v>
      </c>
      <c r="AM429" s="200"/>
      <c r="AN429" s="193" t="s">
        <v>101</v>
      </c>
      <c r="AO429" s="193" t="s">
        <v>101</v>
      </c>
      <c r="AP429" s="193" t="s">
        <v>101</v>
      </c>
      <c r="AQ429" s="192" t="s">
        <v>102</v>
      </c>
      <c r="AR429" s="191" t="s">
        <v>100</v>
      </c>
    </row>
    <row r="430" spans="1:54" customFormat="1" ht="128.25">
      <c r="A430" s="9">
        <v>426</v>
      </c>
      <c r="B430" s="139" t="s">
        <v>88</v>
      </c>
      <c r="C430" s="7" t="s">
        <v>1184</v>
      </c>
      <c r="D430" s="20" t="s">
        <v>1185</v>
      </c>
      <c r="E430" s="139" t="s">
        <v>1186</v>
      </c>
      <c r="F430" s="200"/>
      <c r="G430" s="200"/>
      <c r="H430" s="139" t="s">
        <v>94</v>
      </c>
      <c r="I430" s="139" t="s">
        <v>94</v>
      </c>
      <c r="J430" s="198" t="s">
        <v>1187</v>
      </c>
      <c r="K430" s="9" t="s">
        <v>96</v>
      </c>
      <c r="L430" s="130" t="s">
        <v>97</v>
      </c>
      <c r="M430" s="130" t="s">
        <v>428</v>
      </c>
      <c r="N430" s="195">
        <v>63080.152459999998</v>
      </c>
      <c r="O430" s="195">
        <v>47169.572339999999</v>
      </c>
      <c r="P430" s="195">
        <f>N430+O430</f>
        <v>110249.7248</v>
      </c>
      <c r="Q430" s="195">
        <v>25395.921109999999</v>
      </c>
      <c r="R430" s="195">
        <v>69798.268330000006</v>
      </c>
      <c r="S430" s="195">
        <f>Q430+R430</f>
        <v>95194.189440000002</v>
      </c>
      <c r="T430" s="195">
        <f>R430-O430</f>
        <v>22628.695990000007</v>
      </c>
      <c r="U430" s="195">
        <f>S430-P430</f>
        <v>-15055.535359999994</v>
      </c>
      <c r="V430" s="194">
        <f>IF(O430=0,"100.0%",(R430-O430)/O430)</f>
        <v>0.47973078549221393</v>
      </c>
      <c r="W430" s="194">
        <f>IF(P430=0,"100.0%",(S430-P430)/P430)</f>
        <v>-0.13655848472467111</v>
      </c>
      <c r="X430" s="180" t="str">
        <f>IF(ABS(T430)&gt;10000,"YES","NO")</f>
        <v>YES</v>
      </c>
      <c r="Y430" s="180" t="str">
        <f>IF(AND(ABS(T430)&gt;5000,ABS(V430)&gt;0.2),"YES","NO")</f>
        <v>YES</v>
      </c>
      <c r="Z430" s="200"/>
      <c r="AA430" s="200"/>
      <c r="AB430" s="200"/>
      <c r="AC430" s="200"/>
      <c r="AD430" s="200"/>
      <c r="AE430" s="200"/>
      <c r="AF430" s="200"/>
      <c r="AG430" s="200"/>
      <c r="AH430" s="200"/>
      <c r="AI430" s="200"/>
      <c r="AJ430" s="200"/>
      <c r="AK430" s="200"/>
      <c r="AL430" s="138" t="s">
        <v>1188</v>
      </c>
      <c r="AM430" s="200"/>
      <c r="AN430" s="8" t="s">
        <v>101</v>
      </c>
      <c r="AO430" s="8" t="s">
        <v>101</v>
      </c>
      <c r="AP430" s="8" t="s">
        <v>101</v>
      </c>
      <c r="AQ430" s="8" t="s">
        <v>102</v>
      </c>
      <c r="AR430" s="138" t="s">
        <v>1189</v>
      </c>
      <c r="AT430" s="214"/>
      <c r="AU430" s="214"/>
      <c r="AV430" s="214"/>
      <c r="AW430" s="214"/>
      <c r="AX430" s="214"/>
      <c r="AY430" s="214"/>
      <c r="AZ430" s="214"/>
      <c r="BA430" s="214"/>
      <c r="BB430" s="214"/>
    </row>
    <row r="431" spans="1:54" customFormat="1" ht="26.25">
      <c r="A431" s="9">
        <v>427</v>
      </c>
      <c r="B431" s="139" t="s">
        <v>88</v>
      </c>
      <c r="C431" s="7" t="s">
        <v>1184</v>
      </c>
      <c r="D431" s="20" t="s">
        <v>1185</v>
      </c>
      <c r="E431" s="139" t="s">
        <v>1186</v>
      </c>
      <c r="F431" s="200"/>
      <c r="G431" s="200"/>
      <c r="H431" s="139" t="s">
        <v>1190</v>
      </c>
      <c r="I431" s="139" t="s">
        <v>1191</v>
      </c>
      <c r="J431" s="198" t="s">
        <v>1192</v>
      </c>
      <c r="K431" s="9" t="s">
        <v>122</v>
      </c>
      <c r="L431" s="180" t="s">
        <v>1193</v>
      </c>
      <c r="M431" s="180" t="s">
        <v>1193</v>
      </c>
      <c r="N431" s="195">
        <v>25100.85427</v>
      </c>
      <c r="O431" s="195">
        <v>27825.330720000002</v>
      </c>
      <c r="P431" s="195">
        <f t="shared" ref="P431:P453" si="62">N431+O431</f>
        <v>52926.184990000002</v>
      </c>
      <c r="Q431" s="195">
        <v>6464.5766100000001</v>
      </c>
      <c r="R431" s="195">
        <v>41163.521820000002</v>
      </c>
      <c r="S431" s="195">
        <f t="shared" ref="S431:S453" si="63">Q431+R431</f>
        <v>47628.098429999998</v>
      </c>
      <c r="T431" s="195">
        <f t="shared" ref="T431:U453" si="64">R431-O431</f>
        <v>13338.1911</v>
      </c>
      <c r="U431" s="195">
        <f t="shared" si="64"/>
        <v>-5298.0865600000034</v>
      </c>
      <c r="V431" s="194">
        <f t="shared" ref="V431:W453" si="65">IF(O431=0,"100.0%",(R431-O431)/O431)</f>
        <v>0.47935427018708943</v>
      </c>
      <c r="W431" s="194">
        <f t="shared" si="65"/>
        <v>-0.10010331485258264</v>
      </c>
      <c r="X431" s="180" t="s">
        <v>100</v>
      </c>
      <c r="Y431" s="180" t="s">
        <v>100</v>
      </c>
      <c r="Z431" s="200"/>
      <c r="AA431" s="200"/>
      <c r="AB431" s="200"/>
      <c r="AC431" s="200"/>
      <c r="AD431" s="200"/>
      <c r="AE431" s="200"/>
      <c r="AF431" s="200"/>
      <c r="AG431" s="200"/>
      <c r="AH431" s="200"/>
      <c r="AI431" s="200"/>
      <c r="AJ431" s="200"/>
      <c r="AK431" s="200"/>
      <c r="AL431" s="180" t="s">
        <v>100</v>
      </c>
      <c r="AM431" s="200"/>
      <c r="AN431" s="180" t="s">
        <v>1193</v>
      </c>
      <c r="AO431" s="180" t="s">
        <v>1193</v>
      </c>
      <c r="AP431" s="180" t="s">
        <v>1193</v>
      </c>
      <c r="AQ431" s="180" t="s">
        <v>1193</v>
      </c>
      <c r="AR431" s="201" t="s">
        <v>1193</v>
      </c>
    </row>
    <row r="432" spans="1:54" customFormat="1" ht="26.25">
      <c r="A432" s="9">
        <v>428</v>
      </c>
      <c r="B432" s="139" t="s">
        <v>88</v>
      </c>
      <c r="C432" s="7" t="s">
        <v>1184</v>
      </c>
      <c r="D432" s="20" t="s">
        <v>1185</v>
      </c>
      <c r="E432" s="139" t="s">
        <v>1186</v>
      </c>
      <c r="F432" s="200"/>
      <c r="G432" s="200"/>
      <c r="H432" s="139" t="s">
        <v>1190</v>
      </c>
      <c r="I432" s="139" t="s">
        <v>1194</v>
      </c>
      <c r="J432" s="198" t="s">
        <v>1192</v>
      </c>
      <c r="K432" s="9" t="s">
        <v>122</v>
      </c>
      <c r="L432" s="180" t="s">
        <v>1193</v>
      </c>
      <c r="M432" s="180" t="s">
        <v>1193</v>
      </c>
      <c r="N432" s="195">
        <v>4225.3609299999998</v>
      </c>
      <c r="O432" s="195">
        <v>339.62092000000001</v>
      </c>
      <c r="P432" s="195">
        <f t="shared" si="62"/>
        <v>4564.9818500000001</v>
      </c>
      <c r="Q432" s="195">
        <v>577.827</v>
      </c>
      <c r="R432" s="195">
        <v>502.41987</v>
      </c>
      <c r="S432" s="195">
        <f t="shared" si="63"/>
        <v>1080.2468699999999</v>
      </c>
      <c r="T432" s="195">
        <f t="shared" si="64"/>
        <v>162.79894999999999</v>
      </c>
      <c r="U432" s="195">
        <f t="shared" si="64"/>
        <v>-3484.7349800000002</v>
      </c>
      <c r="V432" s="194">
        <f t="shared" si="65"/>
        <v>0.47935489368558326</v>
      </c>
      <c r="W432" s="194">
        <f t="shared" si="65"/>
        <v>-0.76336228587633925</v>
      </c>
      <c r="X432" s="180" t="s">
        <v>100</v>
      </c>
      <c r="Y432" s="180" t="s">
        <v>100</v>
      </c>
      <c r="Z432" s="200"/>
      <c r="AA432" s="200"/>
      <c r="AB432" s="200"/>
      <c r="AC432" s="200"/>
      <c r="AD432" s="200"/>
      <c r="AE432" s="200"/>
      <c r="AF432" s="200"/>
      <c r="AG432" s="200"/>
      <c r="AH432" s="200"/>
      <c r="AI432" s="200"/>
      <c r="AJ432" s="200"/>
      <c r="AK432" s="200"/>
      <c r="AL432" s="180" t="s">
        <v>100</v>
      </c>
      <c r="AM432" s="200"/>
      <c r="AN432" s="180" t="s">
        <v>1193</v>
      </c>
      <c r="AO432" s="180" t="s">
        <v>1193</v>
      </c>
      <c r="AP432" s="180" t="s">
        <v>1193</v>
      </c>
      <c r="AQ432" s="180" t="s">
        <v>1193</v>
      </c>
      <c r="AR432" s="201" t="s">
        <v>1193</v>
      </c>
    </row>
    <row r="433" spans="1:54" customFormat="1" ht="26.25">
      <c r="A433" s="9">
        <v>429</v>
      </c>
      <c r="B433" s="139" t="s">
        <v>88</v>
      </c>
      <c r="C433" s="7" t="s">
        <v>1184</v>
      </c>
      <c r="D433" s="20" t="s">
        <v>1185</v>
      </c>
      <c r="E433" s="139" t="s">
        <v>1186</v>
      </c>
      <c r="F433" s="200"/>
      <c r="G433" s="200"/>
      <c r="H433" s="139" t="s">
        <v>1190</v>
      </c>
      <c r="I433" s="139" t="s">
        <v>1195</v>
      </c>
      <c r="J433" s="198" t="s">
        <v>1192</v>
      </c>
      <c r="K433" s="9" t="s">
        <v>122</v>
      </c>
      <c r="L433" s="180" t="s">
        <v>1193</v>
      </c>
      <c r="M433" s="180" t="s">
        <v>1193</v>
      </c>
      <c r="N433" s="195">
        <v>26938.379110000002</v>
      </c>
      <c r="O433" s="195">
        <v>292.45134999999999</v>
      </c>
      <c r="P433" s="195">
        <f t="shared" si="62"/>
        <v>27230.830460000001</v>
      </c>
      <c r="Q433" s="195">
        <v>333.57229000000001</v>
      </c>
      <c r="R433" s="195">
        <v>432.63904000000002</v>
      </c>
      <c r="S433" s="195">
        <f t="shared" si="63"/>
        <v>766.21133000000009</v>
      </c>
      <c r="T433" s="195">
        <f t="shared" si="64"/>
        <v>140.18769000000003</v>
      </c>
      <c r="U433" s="195">
        <f t="shared" si="64"/>
        <v>-26464.619129999999</v>
      </c>
      <c r="V433" s="194">
        <f t="shared" si="65"/>
        <v>0.47935388227819786</v>
      </c>
      <c r="W433" s="194">
        <f t="shared" si="65"/>
        <v>-0.97186235905932039</v>
      </c>
      <c r="X433" s="180" t="s">
        <v>100</v>
      </c>
      <c r="Y433" s="180" t="s">
        <v>100</v>
      </c>
      <c r="Z433" s="200"/>
      <c r="AA433" s="200"/>
      <c r="AB433" s="200"/>
      <c r="AC433" s="200"/>
      <c r="AD433" s="200"/>
      <c r="AE433" s="200"/>
      <c r="AF433" s="200"/>
      <c r="AG433" s="200"/>
      <c r="AH433" s="200"/>
      <c r="AI433" s="200"/>
      <c r="AJ433" s="200"/>
      <c r="AK433" s="200"/>
      <c r="AL433" s="180" t="s">
        <v>100</v>
      </c>
      <c r="AM433" s="200"/>
      <c r="AN433" s="180" t="s">
        <v>1193</v>
      </c>
      <c r="AO433" s="180" t="s">
        <v>1193</v>
      </c>
      <c r="AP433" s="180" t="s">
        <v>1193</v>
      </c>
      <c r="AQ433" s="180" t="s">
        <v>1193</v>
      </c>
      <c r="AR433" s="201" t="s">
        <v>1193</v>
      </c>
    </row>
    <row r="434" spans="1:54" customFormat="1" ht="26.25">
      <c r="A434" s="9">
        <v>430</v>
      </c>
      <c r="B434" s="139" t="s">
        <v>88</v>
      </c>
      <c r="C434" s="7" t="s">
        <v>1184</v>
      </c>
      <c r="D434" s="20" t="s">
        <v>1185</v>
      </c>
      <c r="E434" s="139" t="s">
        <v>1186</v>
      </c>
      <c r="F434" s="200"/>
      <c r="G434" s="200"/>
      <c r="H434" s="139" t="s">
        <v>311</v>
      </c>
      <c r="I434" s="198" t="s">
        <v>311</v>
      </c>
      <c r="J434" s="198" t="s">
        <v>1196</v>
      </c>
      <c r="K434" s="9" t="s">
        <v>122</v>
      </c>
      <c r="L434" s="180" t="s">
        <v>1193</v>
      </c>
      <c r="M434" s="180" t="s">
        <v>1193</v>
      </c>
      <c r="N434" s="195">
        <v>6814.5488699999996</v>
      </c>
      <c r="O434" s="195">
        <v>18712.16935</v>
      </c>
      <c r="P434" s="195">
        <f t="shared" si="62"/>
        <v>25526.718219999999</v>
      </c>
      <c r="Q434" s="195">
        <v>18019.91</v>
      </c>
      <c r="R434" s="195">
        <v>27699.687599999997</v>
      </c>
      <c r="S434" s="195">
        <f t="shared" si="63"/>
        <v>45719.597599999994</v>
      </c>
      <c r="T434" s="195">
        <f t="shared" si="64"/>
        <v>8987.5182499999974</v>
      </c>
      <c r="U434" s="195">
        <f t="shared" si="64"/>
        <v>20192.879379999995</v>
      </c>
      <c r="V434" s="194">
        <f t="shared" si="65"/>
        <v>0.48030338342357926</v>
      </c>
      <c r="W434" s="194">
        <f t="shared" si="65"/>
        <v>0.79104878292498326</v>
      </c>
      <c r="X434" s="180" t="s">
        <v>100</v>
      </c>
      <c r="Y434" s="180" t="s">
        <v>100</v>
      </c>
      <c r="Z434" s="200"/>
      <c r="AA434" s="200"/>
      <c r="AB434" s="200"/>
      <c r="AC434" s="200"/>
      <c r="AD434" s="200"/>
      <c r="AE434" s="200"/>
      <c r="AF434" s="200"/>
      <c r="AG434" s="200"/>
      <c r="AH434" s="200"/>
      <c r="AI434" s="200"/>
      <c r="AJ434" s="200"/>
      <c r="AK434" s="200"/>
      <c r="AL434" s="180" t="s">
        <v>100</v>
      </c>
      <c r="AM434" s="200"/>
      <c r="AN434" s="180" t="s">
        <v>1193</v>
      </c>
      <c r="AO434" s="180" t="s">
        <v>1193</v>
      </c>
      <c r="AP434" s="180" t="s">
        <v>1193</v>
      </c>
      <c r="AQ434" s="180" t="s">
        <v>1193</v>
      </c>
      <c r="AR434" s="201" t="s">
        <v>1193</v>
      </c>
    </row>
    <row r="435" spans="1:54" customFormat="1" ht="141">
      <c r="A435" s="9">
        <v>431</v>
      </c>
      <c r="B435" s="139" t="s">
        <v>88</v>
      </c>
      <c r="C435" s="7" t="s">
        <v>1184</v>
      </c>
      <c r="D435" s="20" t="s">
        <v>1197</v>
      </c>
      <c r="E435" s="139" t="s">
        <v>1198</v>
      </c>
      <c r="F435" s="200"/>
      <c r="G435" s="200"/>
      <c r="H435" s="139" t="s">
        <v>94</v>
      </c>
      <c r="I435" s="198" t="s">
        <v>94</v>
      </c>
      <c r="J435" s="198"/>
      <c r="K435" s="9" t="s">
        <v>96</v>
      </c>
      <c r="L435" s="32" t="s">
        <v>97</v>
      </c>
      <c r="M435" s="32" t="s">
        <v>428</v>
      </c>
      <c r="N435" s="195">
        <v>84621.581330000001</v>
      </c>
      <c r="O435" s="195">
        <v>92060.549150000006</v>
      </c>
      <c r="P435" s="195">
        <f t="shared" si="62"/>
        <v>176682.13047999999</v>
      </c>
      <c r="Q435" s="195">
        <v>115907.7139</v>
      </c>
      <c r="R435" s="195">
        <v>196325.89077999999</v>
      </c>
      <c r="S435" s="195">
        <f t="shared" si="63"/>
        <v>312233.60467999999</v>
      </c>
      <c r="T435" s="195">
        <f t="shared" si="64"/>
        <v>104265.34162999998</v>
      </c>
      <c r="U435" s="195">
        <f t="shared" si="64"/>
        <v>135551.4742</v>
      </c>
      <c r="V435" s="194">
        <f t="shared" si="65"/>
        <v>1.1325735354903645</v>
      </c>
      <c r="W435" s="194">
        <f t="shared" si="65"/>
        <v>0.76720534120650141</v>
      </c>
      <c r="X435" s="32" t="str">
        <f t="shared" ref="X435" si="66">IF(ABS(T435)&gt;10000,"YES","NO")</f>
        <v>YES</v>
      </c>
      <c r="Y435" s="32" t="str">
        <f t="shared" ref="Y435" si="67">IF(AND(ABS(T435)&gt;5000,ABS(V435)&gt;0.2),"YES","NO")</f>
        <v>YES</v>
      </c>
      <c r="Z435" s="200"/>
      <c r="AA435" s="200"/>
      <c r="AB435" s="200"/>
      <c r="AC435" s="200"/>
      <c r="AD435" s="200"/>
      <c r="AE435" s="200"/>
      <c r="AF435" s="200"/>
      <c r="AG435" s="200"/>
      <c r="AH435" s="200"/>
      <c r="AI435" s="200"/>
      <c r="AJ435" s="200"/>
      <c r="AK435" s="200"/>
      <c r="AL435" s="32" t="s">
        <v>1199</v>
      </c>
      <c r="AM435" s="200"/>
      <c r="AN435" s="32" t="s">
        <v>101</v>
      </c>
      <c r="AO435" s="32" t="s">
        <v>101</v>
      </c>
      <c r="AP435" s="32" t="s">
        <v>101</v>
      </c>
      <c r="AQ435" s="32" t="s">
        <v>102</v>
      </c>
      <c r="AR435" s="80" t="s">
        <v>1200</v>
      </c>
      <c r="AT435" s="215"/>
      <c r="AU435" s="215"/>
      <c r="AV435" s="215"/>
      <c r="AW435" s="215"/>
      <c r="AX435" s="215"/>
      <c r="AY435" s="215"/>
      <c r="AZ435" s="215"/>
      <c r="BA435" s="215"/>
      <c r="BB435" s="215"/>
    </row>
    <row r="436" spans="1:54" customFormat="1" ht="26.25">
      <c r="A436" s="9">
        <f t="shared" ref="A436:A489" si="68">A435+1</f>
        <v>432</v>
      </c>
      <c r="B436" s="139" t="s">
        <v>88</v>
      </c>
      <c r="C436" s="7" t="s">
        <v>1184</v>
      </c>
      <c r="D436" s="20" t="s">
        <v>1197</v>
      </c>
      <c r="E436" s="139" t="s">
        <v>1198</v>
      </c>
      <c r="F436" s="200"/>
      <c r="G436" s="200"/>
      <c r="H436" s="139" t="s">
        <v>1190</v>
      </c>
      <c r="I436" s="198" t="s">
        <v>1201</v>
      </c>
      <c r="J436" s="198"/>
      <c r="K436" s="9" t="s">
        <v>122</v>
      </c>
      <c r="L436" s="32" t="s">
        <v>1193</v>
      </c>
      <c r="M436" s="32" t="s">
        <v>1193</v>
      </c>
      <c r="N436" s="195">
        <v>0</v>
      </c>
      <c r="O436" s="195">
        <v>18.412109999999998</v>
      </c>
      <c r="P436" s="195">
        <f t="shared" si="62"/>
        <v>18.412109999999998</v>
      </c>
      <c r="Q436" s="195">
        <v>0</v>
      </c>
      <c r="R436" s="195">
        <v>39.265000000000001</v>
      </c>
      <c r="S436" s="195">
        <f t="shared" si="63"/>
        <v>39.265000000000001</v>
      </c>
      <c r="T436" s="195">
        <f t="shared" si="64"/>
        <v>20.852890000000002</v>
      </c>
      <c r="U436" s="195">
        <f t="shared" si="64"/>
        <v>20.852890000000002</v>
      </c>
      <c r="V436" s="194">
        <f t="shared" si="65"/>
        <v>1.1325638397771904</v>
      </c>
      <c r="W436" s="194">
        <f t="shared" si="65"/>
        <v>1.1325638397771904</v>
      </c>
      <c r="X436" s="32" t="s">
        <v>100</v>
      </c>
      <c r="Y436" s="32" t="s">
        <v>100</v>
      </c>
      <c r="Z436" s="200"/>
      <c r="AA436" s="200"/>
      <c r="AB436" s="200"/>
      <c r="AC436" s="200"/>
      <c r="AD436" s="200"/>
      <c r="AE436" s="200"/>
      <c r="AF436" s="200"/>
      <c r="AG436" s="200"/>
      <c r="AH436" s="200"/>
      <c r="AI436" s="200"/>
      <c r="AJ436" s="200"/>
      <c r="AK436" s="200"/>
      <c r="AL436" s="32" t="s">
        <v>100</v>
      </c>
      <c r="AM436" s="200"/>
      <c r="AN436" s="32" t="s">
        <v>1193</v>
      </c>
      <c r="AO436" s="32" t="s">
        <v>1193</v>
      </c>
      <c r="AP436" s="32" t="s">
        <v>1193</v>
      </c>
      <c r="AQ436" s="32" t="s">
        <v>1193</v>
      </c>
      <c r="AR436" s="80" t="s">
        <v>1193</v>
      </c>
    </row>
    <row r="437" spans="1:54" customFormat="1" ht="133.5" customHeight="1">
      <c r="A437" s="9">
        <f t="shared" si="68"/>
        <v>433</v>
      </c>
      <c r="B437" s="139" t="s">
        <v>88</v>
      </c>
      <c r="C437" s="7" t="s">
        <v>1184</v>
      </c>
      <c r="D437" s="20" t="s">
        <v>1197</v>
      </c>
      <c r="E437" s="139" t="s">
        <v>1198</v>
      </c>
      <c r="F437" s="200"/>
      <c r="G437" s="200"/>
      <c r="H437" s="139" t="s">
        <v>311</v>
      </c>
      <c r="I437" s="198" t="s">
        <v>311</v>
      </c>
      <c r="J437" s="198" t="s">
        <v>1187</v>
      </c>
      <c r="K437" s="9" t="s">
        <v>122</v>
      </c>
      <c r="L437" s="32" t="s">
        <v>1193</v>
      </c>
      <c r="M437" s="32" t="s">
        <v>1193</v>
      </c>
      <c r="N437" s="195">
        <v>84621.581330000001</v>
      </c>
      <c r="O437" s="195">
        <v>92042.137040000001</v>
      </c>
      <c r="P437" s="195">
        <f t="shared" si="62"/>
        <v>176663.71837000002</v>
      </c>
      <c r="Q437" s="195">
        <v>115907.7139</v>
      </c>
      <c r="R437" s="195">
        <v>196286.62583</v>
      </c>
      <c r="S437" s="195">
        <f t="shared" si="63"/>
        <v>312194.33973000001</v>
      </c>
      <c r="T437" s="195">
        <f t="shared" si="64"/>
        <v>104244.48879</v>
      </c>
      <c r="U437" s="195">
        <f t="shared" si="64"/>
        <v>135530.62135999999</v>
      </c>
      <c r="V437" s="194">
        <f t="shared" si="65"/>
        <v>1.1325735379731248</v>
      </c>
      <c r="W437" s="194">
        <f t="shared" si="65"/>
        <v>0.76716726337746433</v>
      </c>
      <c r="X437" s="180" t="s">
        <v>100</v>
      </c>
      <c r="Y437" s="180" t="s">
        <v>100</v>
      </c>
      <c r="Z437" s="200"/>
      <c r="AA437" s="200"/>
      <c r="AB437" s="200"/>
      <c r="AC437" s="200"/>
      <c r="AD437" s="200"/>
      <c r="AE437" s="200"/>
      <c r="AF437" s="200"/>
      <c r="AG437" s="200"/>
      <c r="AH437" s="200"/>
      <c r="AI437" s="200"/>
      <c r="AJ437" s="200"/>
      <c r="AK437" s="200"/>
      <c r="AL437" s="180" t="s">
        <v>100</v>
      </c>
      <c r="AM437" s="200"/>
      <c r="AN437" s="180" t="s">
        <v>1193</v>
      </c>
      <c r="AO437" s="180" t="s">
        <v>1193</v>
      </c>
      <c r="AP437" s="180" t="s">
        <v>1193</v>
      </c>
      <c r="AQ437" s="180" t="s">
        <v>1193</v>
      </c>
      <c r="AR437" s="201" t="s">
        <v>1193</v>
      </c>
    </row>
    <row r="438" spans="1:54" customFormat="1" ht="141">
      <c r="A438" s="9">
        <f t="shared" si="68"/>
        <v>434</v>
      </c>
      <c r="B438" s="139" t="s">
        <v>88</v>
      </c>
      <c r="C438" s="7" t="s">
        <v>1184</v>
      </c>
      <c r="D438" s="20" t="s">
        <v>1202</v>
      </c>
      <c r="E438" s="139" t="s">
        <v>1203</v>
      </c>
      <c r="F438" s="200"/>
      <c r="G438" s="200"/>
      <c r="H438" s="139" t="s">
        <v>317</v>
      </c>
      <c r="I438" s="139" t="s">
        <v>317</v>
      </c>
      <c r="J438" s="198" t="s">
        <v>1187</v>
      </c>
      <c r="K438" s="9" t="s">
        <v>96</v>
      </c>
      <c r="L438" s="130" t="s">
        <v>97</v>
      </c>
      <c r="M438" s="130" t="s">
        <v>428</v>
      </c>
      <c r="N438" s="195">
        <v>42763.847650000003</v>
      </c>
      <c r="O438" s="195">
        <v>30166.752400000001</v>
      </c>
      <c r="P438" s="195">
        <f t="shared" si="62"/>
        <v>72930.600050000008</v>
      </c>
      <c r="Q438" s="195">
        <v>46960.50664</v>
      </c>
      <c r="R438" s="195">
        <v>102332.58057000001</v>
      </c>
      <c r="S438" s="195">
        <f t="shared" si="63"/>
        <v>149293.08721</v>
      </c>
      <c r="T438" s="195">
        <f t="shared" si="64"/>
        <v>72165.828170000008</v>
      </c>
      <c r="U438" s="195">
        <f t="shared" si="64"/>
        <v>76362.48715999999</v>
      </c>
      <c r="V438" s="194">
        <f t="shared" si="65"/>
        <v>2.3922305992076232</v>
      </c>
      <c r="W438" s="194">
        <f t="shared" si="65"/>
        <v>1.0470568884343079</v>
      </c>
      <c r="X438" s="180" t="str">
        <f t="shared" ref="X438:X451" si="69">IF(ABS(T438)&gt;10000,"YES","NO")</f>
        <v>YES</v>
      </c>
      <c r="Y438" s="180" t="str">
        <f t="shared" ref="Y438:Y451" si="70">IF(AND(ABS(T438)&gt;5000,ABS(V438)&gt;0.2),"YES","NO")</f>
        <v>YES</v>
      </c>
      <c r="Z438" s="200"/>
      <c r="AA438" s="200"/>
      <c r="AB438" s="200"/>
      <c r="AC438" s="200"/>
      <c r="AD438" s="200"/>
      <c r="AE438" s="200"/>
      <c r="AF438" s="200"/>
      <c r="AG438" s="200"/>
      <c r="AH438" s="200"/>
      <c r="AI438" s="200"/>
      <c r="AJ438" s="200"/>
      <c r="AK438" s="200"/>
      <c r="AL438" s="138" t="s">
        <v>1204</v>
      </c>
      <c r="AM438" s="200"/>
      <c r="AN438" s="8" t="s">
        <v>101</v>
      </c>
      <c r="AO438" s="8" t="s">
        <v>101</v>
      </c>
      <c r="AP438" s="8" t="s">
        <v>101</v>
      </c>
      <c r="AQ438" s="8" t="s">
        <v>102</v>
      </c>
      <c r="AR438" s="138" t="s">
        <v>1205</v>
      </c>
      <c r="AT438" s="216"/>
      <c r="AU438" s="216"/>
      <c r="AV438" s="216"/>
      <c r="AW438" s="216"/>
      <c r="AX438" s="216"/>
      <c r="AY438" s="216"/>
      <c r="AZ438" s="216"/>
      <c r="BA438" s="216"/>
      <c r="BB438" s="216"/>
    </row>
    <row r="439" spans="1:54" customFormat="1" ht="39">
      <c r="A439" s="9">
        <f t="shared" si="68"/>
        <v>435</v>
      </c>
      <c r="B439" s="139" t="s">
        <v>88</v>
      </c>
      <c r="C439" s="7" t="s">
        <v>1184</v>
      </c>
      <c r="D439" s="20" t="s">
        <v>1202</v>
      </c>
      <c r="E439" s="139" t="s">
        <v>1203</v>
      </c>
      <c r="F439" s="200"/>
      <c r="G439" s="200"/>
      <c r="H439" s="139" t="s">
        <v>1190</v>
      </c>
      <c r="I439" s="139" t="s">
        <v>1206</v>
      </c>
      <c r="J439" s="198" t="s">
        <v>1196</v>
      </c>
      <c r="K439" s="9" t="s">
        <v>122</v>
      </c>
      <c r="L439" s="180" t="s">
        <v>1193</v>
      </c>
      <c r="M439" s="180" t="s">
        <v>1193</v>
      </c>
      <c r="N439" s="195">
        <v>0</v>
      </c>
      <c r="O439" s="195">
        <v>199.10057</v>
      </c>
      <c r="P439" s="195">
        <f t="shared" si="62"/>
        <v>199.10057</v>
      </c>
      <c r="Q439" s="195">
        <v>1034.5864200000001</v>
      </c>
      <c r="R439" s="195">
        <v>675.39525000000003</v>
      </c>
      <c r="S439" s="195">
        <f t="shared" si="63"/>
        <v>1709.9816700000001</v>
      </c>
      <c r="T439" s="195">
        <f t="shared" si="64"/>
        <v>476.29468000000003</v>
      </c>
      <c r="U439" s="195">
        <f t="shared" si="64"/>
        <v>1510.8811000000001</v>
      </c>
      <c r="V439" s="194">
        <f t="shared" si="65"/>
        <v>2.3922316244498951</v>
      </c>
      <c r="W439" s="194">
        <f t="shared" si="65"/>
        <v>7.5885322678885352</v>
      </c>
      <c r="X439" s="180" t="s">
        <v>100</v>
      </c>
      <c r="Y439" s="180" t="s">
        <v>100</v>
      </c>
      <c r="Z439" s="200"/>
      <c r="AA439" s="200"/>
      <c r="AB439" s="200"/>
      <c r="AC439" s="200"/>
      <c r="AD439" s="200"/>
      <c r="AE439" s="200"/>
      <c r="AF439" s="200"/>
      <c r="AG439" s="200"/>
      <c r="AH439" s="200"/>
      <c r="AI439" s="200"/>
      <c r="AJ439" s="200"/>
      <c r="AK439" s="200"/>
      <c r="AL439" s="180" t="s">
        <v>100</v>
      </c>
      <c r="AM439" s="200"/>
      <c r="AN439" s="180" t="s">
        <v>1193</v>
      </c>
      <c r="AO439" s="180" t="s">
        <v>1193</v>
      </c>
      <c r="AP439" s="180" t="s">
        <v>1193</v>
      </c>
      <c r="AQ439" s="180" t="s">
        <v>1193</v>
      </c>
      <c r="AR439" s="201" t="s">
        <v>1193</v>
      </c>
    </row>
    <row r="440" spans="1:54" customFormat="1" ht="39">
      <c r="A440" s="9">
        <f t="shared" si="68"/>
        <v>436</v>
      </c>
      <c r="B440" s="139" t="s">
        <v>88</v>
      </c>
      <c r="C440" s="7" t="s">
        <v>1184</v>
      </c>
      <c r="D440" s="20" t="s">
        <v>1202</v>
      </c>
      <c r="E440" s="139" t="s">
        <v>1203</v>
      </c>
      <c r="F440" s="200"/>
      <c r="G440" s="200"/>
      <c r="H440" s="139" t="s">
        <v>1190</v>
      </c>
      <c r="I440" s="139" t="s">
        <v>1191</v>
      </c>
      <c r="J440" s="198" t="s">
        <v>1192</v>
      </c>
      <c r="K440" s="9" t="s">
        <v>122</v>
      </c>
      <c r="L440" s="180" t="s">
        <v>1193</v>
      </c>
      <c r="M440" s="180" t="s">
        <v>1193</v>
      </c>
      <c r="N440" s="195">
        <v>416.43434999999999</v>
      </c>
      <c r="O440" s="195">
        <v>2292.6731799999998</v>
      </c>
      <c r="P440" s="195">
        <f t="shared" si="62"/>
        <v>2709.1075299999998</v>
      </c>
      <c r="Q440" s="195">
        <v>3433.4949999999999</v>
      </c>
      <c r="R440" s="195">
        <v>7777.2762499999999</v>
      </c>
      <c r="S440" s="195">
        <f t="shared" si="63"/>
        <v>11210.77125</v>
      </c>
      <c r="T440" s="195">
        <f t="shared" si="64"/>
        <v>5484.6030700000001</v>
      </c>
      <c r="U440" s="195">
        <f t="shared" si="64"/>
        <v>8501.6637200000005</v>
      </c>
      <c r="V440" s="194">
        <f t="shared" si="65"/>
        <v>2.3922306580129318</v>
      </c>
      <c r="W440" s="194">
        <f t="shared" si="65"/>
        <v>3.1381787639857919</v>
      </c>
      <c r="X440" s="180" t="s">
        <v>100</v>
      </c>
      <c r="Y440" s="180" t="s">
        <v>100</v>
      </c>
      <c r="Z440" s="200"/>
      <c r="AA440" s="200"/>
      <c r="AB440" s="200"/>
      <c r="AC440" s="200"/>
      <c r="AD440" s="200"/>
      <c r="AE440" s="200"/>
      <c r="AF440" s="200"/>
      <c r="AG440" s="200"/>
      <c r="AH440" s="200"/>
      <c r="AI440" s="200"/>
      <c r="AJ440" s="200"/>
      <c r="AK440" s="200"/>
      <c r="AL440" s="180" t="s">
        <v>100</v>
      </c>
      <c r="AM440" s="200"/>
      <c r="AN440" s="180" t="s">
        <v>1193</v>
      </c>
      <c r="AO440" s="180" t="s">
        <v>1193</v>
      </c>
      <c r="AP440" s="180" t="s">
        <v>1193</v>
      </c>
      <c r="AQ440" s="180" t="s">
        <v>1193</v>
      </c>
      <c r="AR440" s="201" t="s">
        <v>1193</v>
      </c>
    </row>
    <row r="441" spans="1:54" customFormat="1" ht="39">
      <c r="A441" s="9">
        <f t="shared" si="68"/>
        <v>437</v>
      </c>
      <c r="B441" s="139" t="s">
        <v>88</v>
      </c>
      <c r="C441" s="7" t="s">
        <v>1184</v>
      </c>
      <c r="D441" s="20" t="s">
        <v>1202</v>
      </c>
      <c r="E441" s="139" t="s">
        <v>1203</v>
      </c>
      <c r="F441" s="200"/>
      <c r="G441" s="200"/>
      <c r="H441" s="139" t="s">
        <v>1190</v>
      </c>
      <c r="I441" s="139" t="s">
        <v>1194</v>
      </c>
      <c r="J441" s="198" t="s">
        <v>1192</v>
      </c>
      <c r="K441" s="9" t="s">
        <v>122</v>
      </c>
      <c r="L441" s="180" t="s">
        <v>1193</v>
      </c>
      <c r="M441" s="180" t="s">
        <v>1193</v>
      </c>
      <c r="N441" s="195">
        <v>173.49293</v>
      </c>
      <c r="O441" s="195">
        <v>2190.1062200000001</v>
      </c>
      <c r="P441" s="195">
        <f t="shared" si="62"/>
        <v>2363.59915</v>
      </c>
      <c r="Q441" s="195">
        <v>4727.3818099999999</v>
      </c>
      <c r="R441" s="195">
        <v>7429.3457399999998</v>
      </c>
      <c r="S441" s="195">
        <f t="shared" si="63"/>
        <v>12156.72755</v>
      </c>
      <c r="T441" s="195">
        <f t="shared" si="64"/>
        <v>5239.2395199999992</v>
      </c>
      <c r="U441" s="195">
        <f t="shared" si="64"/>
        <v>9793.1283999999996</v>
      </c>
      <c r="V441" s="194">
        <f t="shared" si="65"/>
        <v>2.3922307841306432</v>
      </c>
      <c r="W441" s="194">
        <f t="shared" si="65"/>
        <v>4.1433118640273667</v>
      </c>
      <c r="X441" s="180" t="s">
        <v>100</v>
      </c>
      <c r="Y441" s="180" t="s">
        <v>100</v>
      </c>
      <c r="Z441" s="200"/>
      <c r="AA441" s="200"/>
      <c r="AB441" s="200"/>
      <c r="AC441" s="200"/>
      <c r="AD441" s="200"/>
      <c r="AE441" s="200"/>
      <c r="AF441" s="200"/>
      <c r="AG441" s="200"/>
      <c r="AH441" s="200"/>
      <c r="AI441" s="200"/>
      <c r="AJ441" s="200"/>
      <c r="AK441" s="200"/>
      <c r="AL441" s="180" t="s">
        <v>100</v>
      </c>
      <c r="AM441" s="200"/>
      <c r="AN441" s="180" t="s">
        <v>1193</v>
      </c>
      <c r="AO441" s="180" t="s">
        <v>1193</v>
      </c>
      <c r="AP441" s="180" t="s">
        <v>1193</v>
      </c>
      <c r="AQ441" s="180" t="s">
        <v>1193</v>
      </c>
      <c r="AR441" s="201" t="s">
        <v>1193</v>
      </c>
    </row>
    <row r="442" spans="1:54" customFormat="1" ht="39">
      <c r="A442" s="9">
        <f t="shared" si="68"/>
        <v>438</v>
      </c>
      <c r="B442" s="139" t="s">
        <v>88</v>
      </c>
      <c r="C442" s="7" t="s">
        <v>1184</v>
      </c>
      <c r="D442" s="20" t="s">
        <v>1202</v>
      </c>
      <c r="E442" s="139" t="s">
        <v>1203</v>
      </c>
      <c r="F442" s="200"/>
      <c r="G442" s="200"/>
      <c r="H442" s="139" t="s">
        <v>1190</v>
      </c>
      <c r="I442" s="139" t="s">
        <v>1195</v>
      </c>
      <c r="J442" s="198" t="s">
        <v>1192</v>
      </c>
      <c r="K442" s="9" t="s">
        <v>122</v>
      </c>
      <c r="L442" s="180" t="s">
        <v>1193</v>
      </c>
      <c r="M442" s="180" t="s">
        <v>1193</v>
      </c>
      <c r="N442" s="195">
        <v>0</v>
      </c>
      <c r="O442" s="195">
        <v>90.500259999999997</v>
      </c>
      <c r="P442" s="195">
        <f t="shared" si="62"/>
        <v>90.500259999999997</v>
      </c>
      <c r="Q442" s="195">
        <v>51.426229999999997</v>
      </c>
      <c r="R442" s="195">
        <v>306.99768999999998</v>
      </c>
      <c r="S442" s="195">
        <f t="shared" si="63"/>
        <v>358.42391999999995</v>
      </c>
      <c r="T442" s="195">
        <f t="shared" si="64"/>
        <v>216.49742999999998</v>
      </c>
      <c r="U442" s="195">
        <f t="shared" si="64"/>
        <v>267.92365999999993</v>
      </c>
      <c r="V442" s="194">
        <f t="shared" si="65"/>
        <v>2.3922299228753596</v>
      </c>
      <c r="W442" s="194">
        <f t="shared" si="65"/>
        <v>2.9604739257102679</v>
      </c>
      <c r="X442" s="180" t="s">
        <v>100</v>
      </c>
      <c r="Y442" s="180" t="s">
        <v>100</v>
      </c>
      <c r="Z442" s="200"/>
      <c r="AA442" s="200"/>
      <c r="AB442" s="200"/>
      <c r="AC442" s="200"/>
      <c r="AD442" s="200"/>
      <c r="AE442" s="200"/>
      <c r="AF442" s="200"/>
      <c r="AG442" s="200"/>
      <c r="AH442" s="200"/>
      <c r="AI442" s="200"/>
      <c r="AJ442" s="200"/>
      <c r="AK442" s="200"/>
      <c r="AL442" s="180" t="s">
        <v>100</v>
      </c>
      <c r="AM442" s="200"/>
      <c r="AN442" s="180" t="s">
        <v>1193</v>
      </c>
      <c r="AO442" s="180" t="s">
        <v>1193</v>
      </c>
      <c r="AP442" s="180" t="s">
        <v>1193</v>
      </c>
      <c r="AQ442" s="180" t="s">
        <v>1193</v>
      </c>
      <c r="AR442" s="201" t="s">
        <v>1193</v>
      </c>
    </row>
    <row r="443" spans="1:54" customFormat="1" ht="39">
      <c r="A443" s="9">
        <f t="shared" si="68"/>
        <v>439</v>
      </c>
      <c r="B443" s="139" t="s">
        <v>88</v>
      </c>
      <c r="C443" s="7" t="s">
        <v>1184</v>
      </c>
      <c r="D443" s="20" t="s">
        <v>1202</v>
      </c>
      <c r="E443" s="139" t="s">
        <v>1203</v>
      </c>
      <c r="F443" s="200"/>
      <c r="G443" s="200"/>
      <c r="H443" s="139" t="s">
        <v>1190</v>
      </c>
      <c r="I443" s="139" t="s">
        <v>1201</v>
      </c>
      <c r="J443" s="198" t="s">
        <v>1192</v>
      </c>
      <c r="K443" s="9" t="s">
        <v>122</v>
      </c>
      <c r="L443" s="180" t="s">
        <v>1193</v>
      </c>
      <c r="M443" s="180" t="s">
        <v>1193</v>
      </c>
      <c r="N443" s="195">
        <v>8825.6028800000004</v>
      </c>
      <c r="O443" s="195">
        <v>8051.5062200000002</v>
      </c>
      <c r="P443" s="195">
        <f t="shared" si="62"/>
        <v>16877.109100000001</v>
      </c>
      <c r="Q443" s="195">
        <v>8428.1309999999994</v>
      </c>
      <c r="R443" s="195">
        <v>27312.565299999998</v>
      </c>
      <c r="S443" s="195">
        <f t="shared" si="63"/>
        <v>35740.696299999996</v>
      </c>
      <c r="T443" s="195">
        <f t="shared" si="64"/>
        <v>19261.059079999999</v>
      </c>
      <c r="U443" s="195">
        <f t="shared" si="64"/>
        <v>18863.587199999994</v>
      </c>
      <c r="V443" s="194">
        <f t="shared" si="65"/>
        <v>2.392230540933495</v>
      </c>
      <c r="W443" s="194">
        <f t="shared" si="65"/>
        <v>1.1177025098451248</v>
      </c>
      <c r="X443" s="180" t="s">
        <v>100</v>
      </c>
      <c r="Y443" s="180" t="s">
        <v>100</v>
      </c>
      <c r="Z443" s="200"/>
      <c r="AA443" s="200"/>
      <c r="AB443" s="200"/>
      <c r="AC443" s="200"/>
      <c r="AD443" s="200"/>
      <c r="AE443" s="200"/>
      <c r="AF443" s="200"/>
      <c r="AG443" s="200"/>
      <c r="AH443" s="200"/>
      <c r="AI443" s="200"/>
      <c r="AJ443" s="200"/>
      <c r="AK443" s="200"/>
      <c r="AL443" s="180" t="s">
        <v>100</v>
      </c>
      <c r="AM443" s="200"/>
      <c r="AN443" s="180" t="s">
        <v>1193</v>
      </c>
      <c r="AO443" s="180" t="s">
        <v>1193</v>
      </c>
      <c r="AP443" s="180" t="s">
        <v>1193</v>
      </c>
      <c r="AQ443" s="180" t="s">
        <v>1193</v>
      </c>
      <c r="AR443" s="201" t="s">
        <v>1193</v>
      </c>
    </row>
    <row r="444" spans="1:54" customFormat="1" ht="39">
      <c r="A444" s="9">
        <f t="shared" si="68"/>
        <v>440</v>
      </c>
      <c r="B444" s="139" t="s">
        <v>88</v>
      </c>
      <c r="C444" s="7" t="s">
        <v>1184</v>
      </c>
      <c r="D444" s="20" t="s">
        <v>1202</v>
      </c>
      <c r="E444" s="139" t="s">
        <v>1203</v>
      </c>
      <c r="F444" s="200"/>
      <c r="G444" s="200"/>
      <c r="H444" s="139" t="s">
        <v>311</v>
      </c>
      <c r="I444" s="139" t="s">
        <v>311</v>
      </c>
      <c r="J444" s="198" t="s">
        <v>1196</v>
      </c>
      <c r="K444" s="9" t="s">
        <v>122</v>
      </c>
      <c r="L444" s="180" t="s">
        <v>1193</v>
      </c>
      <c r="M444" s="180" t="s">
        <v>1193</v>
      </c>
      <c r="N444" s="195">
        <v>33348.103669999997</v>
      </c>
      <c r="O444" s="195">
        <v>17342.865949999999</v>
      </c>
      <c r="P444" s="195">
        <f t="shared" si="62"/>
        <v>50690.969619999996</v>
      </c>
      <c r="Q444" s="195">
        <v>29285.484110000001</v>
      </c>
      <c r="R444" s="195">
        <v>58831.000339999999</v>
      </c>
      <c r="S444" s="195">
        <f t="shared" si="63"/>
        <v>88116.484450000004</v>
      </c>
      <c r="T444" s="195">
        <f t="shared" si="64"/>
        <v>41488.134389999999</v>
      </c>
      <c r="U444" s="195">
        <f t="shared" si="64"/>
        <v>37425.514830000007</v>
      </c>
      <c r="V444" s="194">
        <f t="shared" si="65"/>
        <v>2.3922305868944345</v>
      </c>
      <c r="W444" s="194">
        <f t="shared" si="65"/>
        <v>0.73830733778731794</v>
      </c>
      <c r="X444" s="180" t="s">
        <v>100</v>
      </c>
      <c r="Y444" s="180" t="s">
        <v>100</v>
      </c>
      <c r="Z444" s="200"/>
      <c r="AA444" s="200"/>
      <c r="AB444" s="200"/>
      <c r="AC444" s="200"/>
      <c r="AD444" s="200"/>
      <c r="AE444" s="200"/>
      <c r="AF444" s="200"/>
      <c r="AG444" s="200"/>
      <c r="AH444" s="200"/>
      <c r="AI444" s="200"/>
      <c r="AJ444" s="200"/>
      <c r="AK444" s="200"/>
      <c r="AL444" s="180" t="s">
        <v>100</v>
      </c>
      <c r="AM444" s="200"/>
      <c r="AN444" s="180" t="s">
        <v>1193</v>
      </c>
      <c r="AO444" s="180" t="s">
        <v>1193</v>
      </c>
      <c r="AP444" s="180" t="s">
        <v>1193</v>
      </c>
      <c r="AQ444" s="180" t="s">
        <v>1193</v>
      </c>
      <c r="AR444" s="201" t="s">
        <v>1193</v>
      </c>
    </row>
    <row r="445" spans="1:54" customFormat="1" ht="115.5">
      <c r="A445" s="9">
        <f t="shared" si="68"/>
        <v>441</v>
      </c>
      <c r="B445" s="139" t="s">
        <v>88</v>
      </c>
      <c r="C445" s="7" t="s">
        <v>1184</v>
      </c>
      <c r="D445" s="20" t="s">
        <v>1207</v>
      </c>
      <c r="E445" s="139" t="s">
        <v>1208</v>
      </c>
      <c r="F445" s="200"/>
      <c r="G445" s="200"/>
      <c r="H445" s="139" t="s">
        <v>311</v>
      </c>
      <c r="I445" s="139" t="s">
        <v>311</v>
      </c>
      <c r="J445" s="198" t="s">
        <v>1187</v>
      </c>
      <c r="K445" s="9" t="s">
        <v>96</v>
      </c>
      <c r="L445" s="130" t="s">
        <v>97</v>
      </c>
      <c r="M445" s="130" t="s">
        <v>428</v>
      </c>
      <c r="N445" s="195">
        <v>26624.687160000001</v>
      </c>
      <c r="O445" s="195">
        <v>14275.47777</v>
      </c>
      <c r="P445" s="195">
        <f t="shared" si="62"/>
        <v>40900.164929999999</v>
      </c>
      <c r="Q445" s="195">
        <v>41827.177680000001</v>
      </c>
      <c r="R445" s="195">
        <v>37028.136639999997</v>
      </c>
      <c r="S445" s="195">
        <f t="shared" si="63"/>
        <v>78855.314320000005</v>
      </c>
      <c r="T445" s="195">
        <f t="shared" si="64"/>
        <v>22752.658869999999</v>
      </c>
      <c r="U445" s="195">
        <f t="shared" si="64"/>
        <v>37955.149390000006</v>
      </c>
      <c r="V445" s="194">
        <f t="shared" si="65"/>
        <v>1.5938281882106142</v>
      </c>
      <c r="W445" s="194">
        <f t="shared" si="65"/>
        <v>0.92799502043475024</v>
      </c>
      <c r="X445" s="180" t="str">
        <f t="shared" si="69"/>
        <v>YES</v>
      </c>
      <c r="Y445" s="180" t="str">
        <f t="shared" si="70"/>
        <v>YES</v>
      </c>
      <c r="Z445" s="200"/>
      <c r="AA445" s="200"/>
      <c r="AB445" s="200"/>
      <c r="AC445" s="200"/>
      <c r="AD445" s="200"/>
      <c r="AE445" s="200"/>
      <c r="AF445" s="200"/>
      <c r="AG445" s="200"/>
      <c r="AH445" s="200"/>
      <c r="AI445" s="200"/>
      <c r="AJ445" s="200"/>
      <c r="AK445" s="200"/>
      <c r="AL445" s="138" t="s">
        <v>1209</v>
      </c>
      <c r="AM445" s="200"/>
      <c r="AN445" s="32" t="s">
        <v>101</v>
      </c>
      <c r="AO445" s="32" t="s">
        <v>101</v>
      </c>
      <c r="AP445" s="32" t="s">
        <v>101</v>
      </c>
      <c r="AQ445" s="8" t="s">
        <v>102</v>
      </c>
      <c r="AR445" s="138" t="s">
        <v>1210</v>
      </c>
    </row>
    <row r="446" spans="1:54" customFormat="1" ht="111.75" customHeight="1">
      <c r="A446" s="9">
        <f t="shared" si="68"/>
        <v>442</v>
      </c>
      <c r="B446" s="139" t="s">
        <v>88</v>
      </c>
      <c r="C446" s="7" t="s">
        <v>1184</v>
      </c>
      <c r="D446" s="20" t="s">
        <v>1211</v>
      </c>
      <c r="E446" s="139" t="s">
        <v>1212</v>
      </c>
      <c r="F446" s="200"/>
      <c r="G446" s="200"/>
      <c r="H446" s="139" t="s">
        <v>311</v>
      </c>
      <c r="I446" s="139" t="s">
        <v>311</v>
      </c>
      <c r="J446" s="198" t="s">
        <v>1187</v>
      </c>
      <c r="K446" s="9" t="s">
        <v>96</v>
      </c>
      <c r="L446" s="130" t="s">
        <v>97</v>
      </c>
      <c r="M446" s="130" t="s">
        <v>428</v>
      </c>
      <c r="N446" s="195">
        <v>0</v>
      </c>
      <c r="O446" s="195">
        <v>0</v>
      </c>
      <c r="P446" s="195">
        <f t="shared" si="62"/>
        <v>0</v>
      </c>
      <c r="Q446" s="195">
        <v>0</v>
      </c>
      <c r="R446" s="195">
        <v>118.60123</v>
      </c>
      <c r="S446" s="195">
        <f t="shared" si="63"/>
        <v>118.60123</v>
      </c>
      <c r="T446" s="195">
        <f t="shared" si="64"/>
        <v>118.60123</v>
      </c>
      <c r="U446" s="195">
        <f t="shared" si="64"/>
        <v>118.60123</v>
      </c>
      <c r="V446" s="194" t="str">
        <f t="shared" si="65"/>
        <v>100.0%</v>
      </c>
      <c r="W446" s="194" t="str">
        <f t="shared" si="65"/>
        <v>100.0%</v>
      </c>
      <c r="X446" s="32" t="str">
        <f t="shared" si="69"/>
        <v>NO</v>
      </c>
      <c r="Y446" s="32" t="str">
        <f t="shared" si="70"/>
        <v>NO</v>
      </c>
      <c r="Z446" s="200"/>
      <c r="AA446" s="200"/>
      <c r="AB446" s="200"/>
      <c r="AC446" s="200"/>
      <c r="AD446" s="200"/>
      <c r="AE446" s="200"/>
      <c r="AF446" s="200"/>
      <c r="AG446" s="200"/>
      <c r="AH446" s="200"/>
      <c r="AI446" s="200"/>
      <c r="AJ446" s="200"/>
      <c r="AK446" s="200"/>
      <c r="AL446" s="138" t="s">
        <v>600</v>
      </c>
      <c r="AM446" s="200"/>
      <c r="AN446" s="32" t="s">
        <v>101</v>
      </c>
      <c r="AO446" s="32" t="s">
        <v>101</v>
      </c>
      <c r="AP446" s="32" t="s">
        <v>101</v>
      </c>
      <c r="AQ446" s="8" t="s">
        <v>108</v>
      </c>
      <c r="AR446" s="38" t="s">
        <v>1193</v>
      </c>
    </row>
    <row r="447" spans="1:54" customFormat="1" ht="171" customHeight="1">
      <c r="A447" s="9">
        <f t="shared" si="68"/>
        <v>443</v>
      </c>
      <c r="B447" s="139" t="s">
        <v>88</v>
      </c>
      <c r="C447" s="7" t="s">
        <v>1184</v>
      </c>
      <c r="D447" s="20" t="s">
        <v>1213</v>
      </c>
      <c r="E447" s="139" t="s">
        <v>1214</v>
      </c>
      <c r="F447" s="200"/>
      <c r="G447" s="200"/>
      <c r="H447" s="139" t="s">
        <v>311</v>
      </c>
      <c r="I447" s="139" t="s">
        <v>311</v>
      </c>
      <c r="J447" s="198" t="s">
        <v>1215</v>
      </c>
      <c r="K447" s="9" t="s">
        <v>96</v>
      </c>
      <c r="L447" s="32" t="s">
        <v>97</v>
      </c>
      <c r="M447" s="32" t="s">
        <v>428</v>
      </c>
      <c r="N447" s="195">
        <v>0</v>
      </c>
      <c r="O447" s="195">
        <v>5524.3601099999996</v>
      </c>
      <c r="P447" s="195">
        <f t="shared" si="62"/>
        <v>5524.3601099999996</v>
      </c>
      <c r="Q447" s="195">
        <v>0</v>
      </c>
      <c r="R447" s="195">
        <v>17887.126410000001</v>
      </c>
      <c r="S447" s="195">
        <f t="shared" si="63"/>
        <v>17887.126410000001</v>
      </c>
      <c r="T447" s="195">
        <f t="shared" si="64"/>
        <v>12362.766300000001</v>
      </c>
      <c r="U447" s="195">
        <f t="shared" si="64"/>
        <v>12362.766300000001</v>
      </c>
      <c r="V447" s="194">
        <f t="shared" si="65"/>
        <v>2.2378639433047391</v>
      </c>
      <c r="W447" s="194">
        <f t="shared" si="65"/>
        <v>2.2378639433047391</v>
      </c>
      <c r="X447" s="180" t="str">
        <f t="shared" si="69"/>
        <v>YES</v>
      </c>
      <c r="Y447" s="180" t="str">
        <f t="shared" si="70"/>
        <v>YES</v>
      </c>
      <c r="Z447" s="200"/>
      <c r="AA447" s="200"/>
      <c r="AB447" s="200"/>
      <c r="AC447" s="200"/>
      <c r="AD447" s="200"/>
      <c r="AE447" s="200"/>
      <c r="AF447" s="200"/>
      <c r="AG447" s="200"/>
      <c r="AH447" s="200"/>
      <c r="AI447" s="200"/>
      <c r="AJ447" s="200"/>
      <c r="AK447" s="200"/>
      <c r="AL447" s="80" t="s">
        <v>1216</v>
      </c>
      <c r="AM447" s="200"/>
      <c r="AN447" s="32" t="s">
        <v>101</v>
      </c>
      <c r="AO447" s="32" t="s">
        <v>101</v>
      </c>
      <c r="AP447" s="32" t="s">
        <v>101</v>
      </c>
      <c r="AQ447" s="32" t="s">
        <v>102</v>
      </c>
      <c r="AR447" s="203" t="s">
        <v>1217</v>
      </c>
    </row>
    <row r="448" spans="1:54" customFormat="1" ht="26.25">
      <c r="A448" s="9">
        <f t="shared" si="68"/>
        <v>444</v>
      </c>
      <c r="B448" s="139" t="s">
        <v>88</v>
      </c>
      <c r="C448" s="7" t="s">
        <v>1184</v>
      </c>
      <c r="D448" s="20" t="s">
        <v>1218</v>
      </c>
      <c r="E448" s="139" t="s">
        <v>1219</v>
      </c>
      <c r="F448" s="200"/>
      <c r="G448" s="200"/>
      <c r="H448" s="139" t="s">
        <v>311</v>
      </c>
      <c r="I448" s="139" t="s">
        <v>311</v>
      </c>
      <c r="J448" s="198" t="s">
        <v>1215</v>
      </c>
      <c r="K448" s="9" t="s">
        <v>96</v>
      </c>
      <c r="L448" s="32" t="s">
        <v>97</v>
      </c>
      <c r="M448" s="32" t="s">
        <v>428</v>
      </c>
      <c r="N448" s="195">
        <v>0</v>
      </c>
      <c r="O448" s="195">
        <v>108.93525</v>
      </c>
      <c r="P448" s="195">
        <f t="shared" si="62"/>
        <v>108.93525</v>
      </c>
      <c r="Q448" s="195">
        <v>0</v>
      </c>
      <c r="R448" s="195">
        <v>1251.49162</v>
      </c>
      <c r="S448" s="195">
        <f t="shared" si="63"/>
        <v>1251.49162</v>
      </c>
      <c r="T448" s="195">
        <f t="shared" si="64"/>
        <v>1142.55637</v>
      </c>
      <c r="U448" s="195">
        <f t="shared" si="64"/>
        <v>1142.55637</v>
      </c>
      <c r="V448" s="194">
        <f t="shared" si="65"/>
        <v>10.488399026026929</v>
      </c>
      <c r="W448" s="194">
        <f t="shared" si="65"/>
        <v>10.488399026026929</v>
      </c>
      <c r="X448" s="180" t="str">
        <f t="shared" si="69"/>
        <v>NO</v>
      </c>
      <c r="Y448" s="180" t="str">
        <f t="shared" si="70"/>
        <v>NO</v>
      </c>
      <c r="Z448" s="200"/>
      <c r="AA448" s="200"/>
      <c r="AB448" s="200"/>
      <c r="AC448" s="200"/>
      <c r="AD448" s="200"/>
      <c r="AE448" s="200"/>
      <c r="AF448" s="200"/>
      <c r="AG448" s="200"/>
      <c r="AH448" s="200"/>
      <c r="AI448" s="200"/>
      <c r="AJ448" s="200"/>
      <c r="AK448" s="200"/>
      <c r="AL448" s="138" t="s">
        <v>600</v>
      </c>
      <c r="AM448" s="200"/>
      <c r="AN448" s="8" t="s">
        <v>101</v>
      </c>
      <c r="AO448" s="8" t="s">
        <v>101</v>
      </c>
      <c r="AP448" s="8" t="s">
        <v>101</v>
      </c>
      <c r="AQ448" s="8" t="s">
        <v>108</v>
      </c>
      <c r="AR448" s="201" t="s">
        <v>1193</v>
      </c>
    </row>
    <row r="449" spans="1:54" customFormat="1" ht="26.25">
      <c r="A449" s="9">
        <f t="shared" si="68"/>
        <v>445</v>
      </c>
      <c r="B449" s="139" t="s">
        <v>88</v>
      </c>
      <c r="C449" s="7" t="s">
        <v>1184</v>
      </c>
      <c r="D449" s="20" t="s">
        <v>1220</v>
      </c>
      <c r="E449" s="139" t="s">
        <v>1221</v>
      </c>
      <c r="F449" s="200"/>
      <c r="G449" s="200"/>
      <c r="H449" s="139" t="s">
        <v>311</v>
      </c>
      <c r="I449" s="139" t="s">
        <v>311</v>
      </c>
      <c r="J449" s="198" t="s">
        <v>1215</v>
      </c>
      <c r="K449" s="9" t="s">
        <v>96</v>
      </c>
      <c r="L449" s="32" t="s">
        <v>97</v>
      </c>
      <c r="M449" s="32" t="s">
        <v>428</v>
      </c>
      <c r="N449" s="195">
        <v>0</v>
      </c>
      <c r="O449" s="195">
        <v>0</v>
      </c>
      <c r="P449" s="195">
        <f t="shared" si="62"/>
        <v>0</v>
      </c>
      <c r="Q449" s="195">
        <v>0</v>
      </c>
      <c r="R449" s="195">
        <v>0</v>
      </c>
      <c r="S449" s="195">
        <f t="shared" si="63"/>
        <v>0</v>
      </c>
      <c r="T449" s="195">
        <f t="shared" si="64"/>
        <v>0</v>
      </c>
      <c r="U449" s="195">
        <f t="shared" si="64"/>
        <v>0</v>
      </c>
      <c r="V449" s="194" t="str">
        <f t="shared" si="65"/>
        <v>100.0%</v>
      </c>
      <c r="W449" s="194" t="str">
        <f t="shared" si="65"/>
        <v>100.0%</v>
      </c>
      <c r="X449" s="180" t="str">
        <f t="shared" si="69"/>
        <v>NO</v>
      </c>
      <c r="Y449" s="180" t="str">
        <f t="shared" si="70"/>
        <v>NO</v>
      </c>
      <c r="Z449" s="200"/>
      <c r="AA449" s="200"/>
      <c r="AB449" s="200"/>
      <c r="AC449" s="200"/>
      <c r="AD449" s="200"/>
      <c r="AE449" s="200"/>
      <c r="AF449" s="200"/>
      <c r="AG449" s="200"/>
      <c r="AH449" s="200"/>
      <c r="AI449" s="200"/>
      <c r="AJ449" s="200"/>
      <c r="AK449" s="200"/>
      <c r="AL449" s="138" t="s">
        <v>600</v>
      </c>
      <c r="AM449" s="200"/>
      <c r="AN449" s="8" t="s">
        <v>101</v>
      </c>
      <c r="AO449" s="8" t="s">
        <v>101</v>
      </c>
      <c r="AP449" s="8" t="s">
        <v>101</v>
      </c>
      <c r="AQ449" s="8" t="s">
        <v>108</v>
      </c>
      <c r="AR449" s="201" t="s">
        <v>1193</v>
      </c>
    </row>
    <row r="450" spans="1:54" customFormat="1" ht="26.25">
      <c r="A450" s="9">
        <f t="shared" si="68"/>
        <v>446</v>
      </c>
      <c r="B450" s="139" t="s">
        <v>88</v>
      </c>
      <c r="C450" s="7" t="s">
        <v>1184</v>
      </c>
      <c r="D450" s="20" t="s">
        <v>1222</v>
      </c>
      <c r="E450" s="139" t="s">
        <v>1223</v>
      </c>
      <c r="F450" s="200"/>
      <c r="G450" s="200"/>
      <c r="H450" s="139" t="s">
        <v>311</v>
      </c>
      <c r="I450" s="139" t="s">
        <v>311</v>
      </c>
      <c r="J450" s="198" t="s">
        <v>1215</v>
      </c>
      <c r="K450" s="9" t="s">
        <v>96</v>
      </c>
      <c r="L450" s="32" t="s">
        <v>97</v>
      </c>
      <c r="M450" s="32" t="s">
        <v>428</v>
      </c>
      <c r="N450" s="195">
        <v>0</v>
      </c>
      <c r="O450" s="195">
        <v>0</v>
      </c>
      <c r="P450" s="195">
        <f t="shared" si="62"/>
        <v>0</v>
      </c>
      <c r="Q450" s="195">
        <v>0</v>
      </c>
      <c r="R450" s="195">
        <v>5307.5562799999998</v>
      </c>
      <c r="S450" s="195">
        <f t="shared" si="63"/>
        <v>5307.5562799999998</v>
      </c>
      <c r="T450" s="195">
        <f t="shared" si="64"/>
        <v>5307.5562799999998</v>
      </c>
      <c r="U450" s="195">
        <f t="shared" si="64"/>
        <v>5307.5562799999998</v>
      </c>
      <c r="V450" s="194" t="str">
        <f t="shared" si="65"/>
        <v>100.0%</v>
      </c>
      <c r="W450" s="194" t="str">
        <f t="shared" si="65"/>
        <v>100.0%</v>
      </c>
      <c r="X450" s="180" t="str">
        <f t="shared" si="69"/>
        <v>NO</v>
      </c>
      <c r="Y450" s="180" t="str">
        <f t="shared" si="70"/>
        <v>YES</v>
      </c>
      <c r="Z450" s="200"/>
      <c r="AA450" s="200"/>
      <c r="AB450" s="200"/>
      <c r="AC450" s="200"/>
      <c r="AD450" s="200"/>
      <c r="AE450" s="200"/>
      <c r="AF450" s="200"/>
      <c r="AG450" s="200"/>
      <c r="AH450" s="200"/>
      <c r="AI450" s="200"/>
      <c r="AJ450" s="200"/>
      <c r="AK450" s="200"/>
      <c r="AL450" s="138" t="s">
        <v>600</v>
      </c>
      <c r="AM450" s="200"/>
      <c r="AN450" s="8" t="s">
        <v>101</v>
      </c>
      <c r="AO450" s="8" t="s">
        <v>101</v>
      </c>
      <c r="AP450" s="8" t="s">
        <v>101</v>
      </c>
      <c r="AQ450" s="8" t="s">
        <v>108</v>
      </c>
      <c r="AR450" s="201" t="s">
        <v>1193</v>
      </c>
    </row>
    <row r="451" spans="1:54" customFormat="1" ht="345">
      <c r="A451" s="9">
        <f t="shared" si="68"/>
        <v>447</v>
      </c>
      <c r="B451" s="139" t="s">
        <v>88</v>
      </c>
      <c r="C451" s="7" t="s">
        <v>1184</v>
      </c>
      <c r="D451" s="20" t="s">
        <v>1224</v>
      </c>
      <c r="E451" s="139" t="s">
        <v>1225</v>
      </c>
      <c r="F451" s="200"/>
      <c r="G451" s="200"/>
      <c r="H451" s="139" t="s">
        <v>317</v>
      </c>
      <c r="I451" s="139" t="s">
        <v>317</v>
      </c>
      <c r="J451" s="198" t="s">
        <v>1187</v>
      </c>
      <c r="K451" s="9" t="s">
        <v>96</v>
      </c>
      <c r="L451" s="130" t="s">
        <v>97</v>
      </c>
      <c r="M451" s="130" t="s">
        <v>428</v>
      </c>
      <c r="N451" s="195">
        <v>145223.76903</v>
      </c>
      <c r="O451" s="195">
        <v>154204.48116</v>
      </c>
      <c r="P451" s="195">
        <f t="shared" si="62"/>
        <v>299428.25018999999</v>
      </c>
      <c r="Q451" s="195">
        <v>35356.671999999999</v>
      </c>
      <c r="R451" s="195">
        <v>40795.260410000003</v>
      </c>
      <c r="S451" s="195">
        <f t="shared" si="63"/>
        <v>76151.932410000009</v>
      </c>
      <c r="T451" s="195">
        <f t="shared" si="64"/>
        <v>-113409.22074999999</v>
      </c>
      <c r="U451" s="195">
        <f t="shared" si="64"/>
        <v>-223276.31777999998</v>
      </c>
      <c r="V451" s="194">
        <f t="shared" si="65"/>
        <v>-0.73544698504791495</v>
      </c>
      <c r="W451" s="194">
        <f t="shared" si="65"/>
        <v>-0.74567552539989679</v>
      </c>
      <c r="X451" s="180" t="str">
        <f t="shared" si="69"/>
        <v>YES</v>
      </c>
      <c r="Y451" s="180" t="str">
        <f t="shared" si="70"/>
        <v>YES</v>
      </c>
      <c r="Z451" s="200"/>
      <c r="AA451" s="200"/>
      <c r="AB451" s="200"/>
      <c r="AC451" s="200"/>
      <c r="AD451" s="200"/>
      <c r="AE451" s="200"/>
      <c r="AF451" s="200"/>
      <c r="AG451" s="200"/>
      <c r="AH451" s="200"/>
      <c r="AI451" s="200"/>
      <c r="AJ451" s="200"/>
      <c r="AK451" s="200"/>
      <c r="AL451" s="138" t="s">
        <v>1226</v>
      </c>
      <c r="AM451" s="200"/>
      <c r="AN451" s="32" t="s">
        <v>114</v>
      </c>
      <c r="AO451" s="32" t="s">
        <v>114</v>
      </c>
      <c r="AP451" s="32" t="s">
        <v>114</v>
      </c>
      <c r="AQ451" s="32" t="s">
        <v>430</v>
      </c>
      <c r="AR451" s="204" t="s">
        <v>1227</v>
      </c>
      <c r="AT451" s="215"/>
      <c r="AU451" s="215"/>
      <c r="AV451" s="215"/>
      <c r="AW451" s="215"/>
      <c r="AX451" s="215"/>
      <c r="AY451" s="215"/>
      <c r="AZ451" s="215"/>
      <c r="BA451" s="215"/>
      <c r="BB451" s="215"/>
    </row>
    <row r="452" spans="1:54" customFormat="1" ht="26.25">
      <c r="A452" s="9">
        <f t="shared" si="68"/>
        <v>448</v>
      </c>
      <c r="B452" s="139" t="s">
        <v>88</v>
      </c>
      <c r="C452" s="7" t="s">
        <v>1184</v>
      </c>
      <c r="D452" s="20" t="s">
        <v>1224</v>
      </c>
      <c r="E452" s="139" t="s">
        <v>1225</v>
      </c>
      <c r="F452" s="200"/>
      <c r="G452" s="200"/>
      <c r="H452" s="139" t="s">
        <v>1190</v>
      </c>
      <c r="I452" s="139" t="s">
        <v>1194</v>
      </c>
      <c r="J452" s="198" t="s">
        <v>1192</v>
      </c>
      <c r="K452" s="9" t="s">
        <v>122</v>
      </c>
      <c r="L452" s="180" t="s">
        <v>1193</v>
      </c>
      <c r="M452" s="180" t="s">
        <v>1193</v>
      </c>
      <c r="N452" s="195">
        <v>73892.758159999998</v>
      </c>
      <c r="O452" s="195">
        <v>81296.602469999998</v>
      </c>
      <c r="P452" s="195">
        <f t="shared" si="62"/>
        <v>155189.36063000001</v>
      </c>
      <c r="Q452" s="195">
        <v>18869.17138</v>
      </c>
      <c r="R452" s="195">
        <v>21507.261419999999</v>
      </c>
      <c r="S452" s="195">
        <f t="shared" si="63"/>
        <v>40376.432799999995</v>
      </c>
      <c r="T452" s="195">
        <f t="shared" si="64"/>
        <v>-59789.341050000003</v>
      </c>
      <c r="U452" s="195">
        <f t="shared" si="64"/>
        <v>-114812.92783000002</v>
      </c>
      <c r="V452" s="194">
        <f t="shared" si="65"/>
        <v>-0.73544698343406678</v>
      </c>
      <c r="W452" s="194">
        <f t="shared" si="65"/>
        <v>-0.73982473646331437</v>
      </c>
      <c r="X452" s="180" t="s">
        <v>100</v>
      </c>
      <c r="Y452" s="180" t="s">
        <v>100</v>
      </c>
      <c r="Z452" s="200"/>
      <c r="AA452" s="200"/>
      <c r="AB452" s="200"/>
      <c r="AC452" s="200"/>
      <c r="AD452" s="200"/>
      <c r="AE452" s="200"/>
      <c r="AF452" s="200"/>
      <c r="AG452" s="200"/>
      <c r="AH452" s="200"/>
      <c r="AI452" s="200"/>
      <c r="AJ452" s="200"/>
      <c r="AK452" s="200"/>
      <c r="AL452" s="180" t="s">
        <v>100</v>
      </c>
      <c r="AM452" s="200"/>
      <c r="AN452" s="180" t="s">
        <v>1193</v>
      </c>
      <c r="AO452" s="180" t="s">
        <v>1193</v>
      </c>
      <c r="AP452" s="180" t="s">
        <v>1193</v>
      </c>
      <c r="AQ452" s="180" t="s">
        <v>1193</v>
      </c>
      <c r="AR452" s="201" t="s">
        <v>1193</v>
      </c>
    </row>
    <row r="453" spans="1:54" customFormat="1" ht="26.25">
      <c r="A453" s="9">
        <f t="shared" si="68"/>
        <v>449</v>
      </c>
      <c r="B453" s="139" t="s">
        <v>88</v>
      </c>
      <c r="C453" s="7" t="s">
        <v>1184</v>
      </c>
      <c r="D453" s="20" t="s">
        <v>1224</v>
      </c>
      <c r="E453" s="139" t="s">
        <v>1225</v>
      </c>
      <c r="F453" s="200"/>
      <c r="G453" s="200"/>
      <c r="H453" s="139" t="s">
        <v>311</v>
      </c>
      <c r="I453" s="139" t="s">
        <v>311</v>
      </c>
      <c r="J453" s="198" t="s">
        <v>1196</v>
      </c>
      <c r="K453" s="9" t="s">
        <v>122</v>
      </c>
      <c r="L453" s="180" t="s">
        <v>1193</v>
      </c>
      <c r="M453" s="180" t="s">
        <v>1193</v>
      </c>
      <c r="N453" s="195">
        <v>71329.55863</v>
      </c>
      <c r="O453" s="195">
        <v>72907.878689999998</v>
      </c>
      <c r="P453" s="195">
        <f t="shared" si="62"/>
        <v>144237.43732</v>
      </c>
      <c r="Q453" s="195">
        <v>16477.501</v>
      </c>
      <c r="R453" s="195">
        <v>19287.99899</v>
      </c>
      <c r="S453" s="195">
        <f t="shared" si="63"/>
        <v>35765.499989999997</v>
      </c>
      <c r="T453" s="195">
        <f t="shared" si="64"/>
        <v>-53619.879699999998</v>
      </c>
      <c r="U453" s="195">
        <f t="shared" si="64"/>
        <v>-108471.93733</v>
      </c>
      <c r="V453" s="194">
        <f t="shared" si="65"/>
        <v>-0.73544698684745125</v>
      </c>
      <c r="W453" s="194">
        <f t="shared" si="65"/>
        <v>-0.75203733056729272</v>
      </c>
      <c r="X453" s="180" t="s">
        <v>100</v>
      </c>
      <c r="Y453" s="180" t="s">
        <v>100</v>
      </c>
      <c r="Z453" s="200"/>
      <c r="AA453" s="200"/>
      <c r="AB453" s="200"/>
      <c r="AC453" s="200"/>
      <c r="AD453" s="200"/>
      <c r="AE453" s="200"/>
      <c r="AF453" s="200"/>
      <c r="AG453" s="200"/>
      <c r="AH453" s="200"/>
      <c r="AI453" s="200"/>
      <c r="AJ453" s="200"/>
      <c r="AK453" s="200"/>
      <c r="AL453" s="180" t="s">
        <v>100</v>
      </c>
      <c r="AM453" s="200"/>
      <c r="AN453" s="180" t="s">
        <v>1193</v>
      </c>
      <c r="AO453" s="180" t="s">
        <v>1193</v>
      </c>
      <c r="AP453" s="180" t="s">
        <v>1193</v>
      </c>
      <c r="AQ453" s="180" t="s">
        <v>1193</v>
      </c>
      <c r="AR453" s="201" t="s">
        <v>1193</v>
      </c>
    </row>
    <row r="454" spans="1:54" s="202" customFormat="1" ht="97.5" customHeight="1">
      <c r="A454" s="9">
        <f t="shared" si="68"/>
        <v>450</v>
      </c>
      <c r="B454" s="139" t="s">
        <v>88</v>
      </c>
      <c r="C454" s="139" t="s">
        <v>1228</v>
      </c>
      <c r="D454" s="197" t="s">
        <v>595</v>
      </c>
      <c r="E454" s="187" t="s">
        <v>596</v>
      </c>
      <c r="F454" s="200"/>
      <c r="G454" s="200"/>
      <c r="H454" s="186" t="s">
        <v>311</v>
      </c>
      <c r="I454" s="186" t="s">
        <v>311</v>
      </c>
      <c r="J454" s="207" t="s">
        <v>1229</v>
      </c>
      <c r="K454" s="189" t="s">
        <v>96</v>
      </c>
      <c r="L454" s="189" t="s">
        <v>97</v>
      </c>
      <c r="M454" s="189" t="s">
        <v>98</v>
      </c>
      <c r="N454" s="206">
        <v>110.2381</v>
      </c>
      <c r="O454" s="206">
        <v>114.6623</v>
      </c>
      <c r="P454" s="206">
        <f>N454+O454</f>
        <v>224.90039999999999</v>
      </c>
      <c r="Q454" s="206">
        <v>71.686220000000006</v>
      </c>
      <c r="R454" s="206">
        <v>18.178540000000002</v>
      </c>
      <c r="S454" s="206">
        <f>Q454+R454</f>
        <v>89.864760000000004</v>
      </c>
      <c r="T454" s="206">
        <f t="shared" ref="T454:U458" si="71">R454-O454</f>
        <v>-96.483760000000004</v>
      </c>
      <c r="U454" s="206">
        <f t="shared" si="71"/>
        <v>-135.03564</v>
      </c>
      <c r="V454" s="205">
        <f t="shared" ref="V454:W458" si="72">IF(O454=0,"100.0%",(R454-O454)/O454)</f>
        <v>-0.84146018351280238</v>
      </c>
      <c r="W454" s="205">
        <f t="shared" si="72"/>
        <v>-0.60042418777378792</v>
      </c>
      <c r="X454" s="188" t="str">
        <f>IF(ABS(T454)&gt;10000,"YES","NO")</f>
        <v>NO</v>
      </c>
      <c r="Y454" s="188" t="str">
        <f>IF(AND(ABS(T454)&gt;5000,ABS(V454)&gt;0.2),"YES","NO")</f>
        <v>NO</v>
      </c>
      <c r="Z454" s="200"/>
      <c r="AA454" s="200"/>
      <c r="AB454" s="200"/>
      <c r="AC454" s="200"/>
      <c r="AD454" s="200"/>
      <c r="AE454" s="200"/>
      <c r="AF454" s="200"/>
      <c r="AG454" s="200"/>
      <c r="AH454" s="200"/>
      <c r="AI454" s="200"/>
      <c r="AJ454" s="200"/>
      <c r="AK454" s="200"/>
      <c r="AL454" s="186" t="s">
        <v>600</v>
      </c>
      <c r="AM454" s="200"/>
      <c r="AN454" s="189" t="s">
        <v>101</v>
      </c>
      <c r="AO454" s="189" t="s">
        <v>101</v>
      </c>
      <c r="AP454" s="189" t="s">
        <v>101</v>
      </c>
      <c r="AQ454" s="187" t="s">
        <v>102</v>
      </c>
      <c r="AR454" s="187" t="s">
        <v>1230</v>
      </c>
      <c r="AS454" s="212"/>
      <c r="AT454" s="212"/>
      <c r="AU454" s="212"/>
      <c r="AV454" s="212"/>
      <c r="AW454" s="212"/>
      <c r="AX454" s="212"/>
      <c r="AY454" s="212"/>
      <c r="AZ454" s="212"/>
      <c r="BA454" s="212"/>
      <c r="BB454" s="212"/>
    </row>
    <row r="455" spans="1:54" s="202" customFormat="1" ht="124.5" customHeight="1">
      <c r="A455" s="9">
        <f t="shared" si="68"/>
        <v>451</v>
      </c>
      <c r="B455" s="139" t="s">
        <v>88</v>
      </c>
      <c r="C455" s="139" t="s">
        <v>1228</v>
      </c>
      <c r="D455" s="197" t="s">
        <v>752</v>
      </c>
      <c r="E455" s="187" t="s">
        <v>753</v>
      </c>
      <c r="F455" s="200"/>
      <c r="G455" s="200"/>
      <c r="H455" s="186" t="s">
        <v>311</v>
      </c>
      <c r="I455" s="186" t="s">
        <v>311</v>
      </c>
      <c r="J455" s="207" t="s">
        <v>1229</v>
      </c>
      <c r="K455" s="189" t="s">
        <v>96</v>
      </c>
      <c r="L455" s="189" t="s">
        <v>97</v>
      </c>
      <c r="M455" s="189" t="s">
        <v>98</v>
      </c>
      <c r="N455" s="206">
        <v>28992.077229999999</v>
      </c>
      <c r="O455" s="206">
        <v>30279.029060000001</v>
      </c>
      <c r="P455" s="206">
        <f>N455+O455</f>
        <v>59271.106289999996</v>
      </c>
      <c r="Q455" s="206">
        <v>29176.123380000001</v>
      </c>
      <c r="R455" s="206">
        <v>31533.77895</v>
      </c>
      <c r="S455" s="206">
        <f>Q455+R455</f>
        <v>60709.902329999997</v>
      </c>
      <c r="T455" s="206">
        <f t="shared" si="71"/>
        <v>1254.7498899999991</v>
      </c>
      <c r="U455" s="206">
        <f t="shared" si="71"/>
        <v>1438.7960400000011</v>
      </c>
      <c r="V455" s="205">
        <f t="shared" si="72"/>
        <v>4.1439568207871695E-2</v>
      </c>
      <c r="W455" s="205">
        <f t="shared" si="72"/>
        <v>2.4274830183872397E-2</v>
      </c>
      <c r="X455" s="188" t="str">
        <f>IF(ABS(T455)&gt;10000,"YES","NO")</f>
        <v>NO</v>
      </c>
      <c r="Y455" s="188" t="str">
        <f>IF(AND(ABS(T455)&gt;5000,ABS(V455)&gt;0.2),"YES","NO")</f>
        <v>NO</v>
      </c>
      <c r="Z455" s="200"/>
      <c r="AA455" s="200"/>
      <c r="AB455" s="200"/>
      <c r="AC455" s="200"/>
      <c r="AD455" s="200"/>
      <c r="AE455" s="200"/>
      <c r="AF455" s="200"/>
      <c r="AG455" s="200"/>
      <c r="AH455" s="200"/>
      <c r="AI455" s="200"/>
      <c r="AJ455" s="200"/>
      <c r="AK455" s="200"/>
      <c r="AL455" s="186" t="s">
        <v>600</v>
      </c>
      <c r="AM455" s="200"/>
      <c r="AN455" s="189" t="s">
        <v>101</v>
      </c>
      <c r="AO455" s="189" t="s">
        <v>101</v>
      </c>
      <c r="AP455" s="189" t="s">
        <v>101</v>
      </c>
      <c r="AQ455" s="187" t="s">
        <v>102</v>
      </c>
      <c r="AR455" s="187" t="s">
        <v>1231</v>
      </c>
      <c r="AS455" s="212"/>
      <c r="AT455" s="212"/>
      <c r="AU455" s="212"/>
      <c r="AV455" s="212"/>
      <c r="AW455" s="212"/>
      <c r="AX455" s="212"/>
      <c r="AY455" s="212"/>
      <c r="AZ455" s="212"/>
      <c r="BA455" s="212"/>
      <c r="BB455" s="212"/>
    </row>
    <row r="456" spans="1:54" s="202" customFormat="1" ht="101.25" customHeight="1">
      <c r="A456" s="9">
        <f t="shared" si="68"/>
        <v>452</v>
      </c>
      <c r="B456" s="139" t="s">
        <v>88</v>
      </c>
      <c r="C456" s="139" t="s">
        <v>1228</v>
      </c>
      <c r="D456" s="197" t="s">
        <v>1232</v>
      </c>
      <c r="E456" s="187" t="s">
        <v>1233</v>
      </c>
      <c r="F456" s="200"/>
      <c r="G456" s="200"/>
      <c r="H456" s="186" t="s">
        <v>311</v>
      </c>
      <c r="I456" s="186" t="s">
        <v>311</v>
      </c>
      <c r="J456" s="207" t="s">
        <v>1234</v>
      </c>
      <c r="K456" s="189" t="s">
        <v>96</v>
      </c>
      <c r="L456" s="189" t="s">
        <v>97</v>
      </c>
      <c r="M456" s="189" t="s">
        <v>98</v>
      </c>
      <c r="N456" s="206">
        <v>0</v>
      </c>
      <c r="O456" s="206">
        <v>0</v>
      </c>
      <c r="P456" s="206">
        <f>N456+O456</f>
        <v>0</v>
      </c>
      <c r="Q456" s="206">
        <v>5462.6677600000003</v>
      </c>
      <c r="R456" s="206">
        <v>11169.40286</v>
      </c>
      <c r="S456" s="206">
        <f>Q456+R456</f>
        <v>16632.070619999999</v>
      </c>
      <c r="T456" s="206">
        <f t="shared" si="71"/>
        <v>11169.40286</v>
      </c>
      <c r="U456" s="206">
        <f t="shared" si="71"/>
        <v>16632.070619999999</v>
      </c>
      <c r="V456" s="205" t="str">
        <f t="shared" si="72"/>
        <v>100.0%</v>
      </c>
      <c r="W456" s="205" t="str">
        <f t="shared" si="72"/>
        <v>100.0%</v>
      </c>
      <c r="X456" s="188" t="str">
        <f>IF(ABS(T456)&gt;10000,"YES","NO")</f>
        <v>YES</v>
      </c>
      <c r="Y456" s="188" t="str">
        <f>IF(AND(ABS(T456)&gt;5000,ABS(V456)&gt;0.2),"YES","NO")</f>
        <v>YES</v>
      </c>
      <c r="Z456" s="200"/>
      <c r="AA456" s="200"/>
      <c r="AB456" s="200"/>
      <c r="AC456" s="200"/>
      <c r="AD456" s="200"/>
      <c r="AE456" s="200"/>
      <c r="AF456" s="200"/>
      <c r="AG456" s="200"/>
      <c r="AH456" s="200"/>
      <c r="AI456" s="200"/>
      <c r="AJ456" s="200"/>
      <c r="AK456" s="200"/>
      <c r="AL456" s="186" t="s">
        <v>1235</v>
      </c>
      <c r="AM456" s="200"/>
      <c r="AN456" s="189" t="s">
        <v>125</v>
      </c>
      <c r="AO456" s="189" t="s">
        <v>125</v>
      </c>
      <c r="AP456" s="189" t="s">
        <v>125</v>
      </c>
      <c r="AQ456" s="187" t="s">
        <v>678</v>
      </c>
      <c r="AR456" s="187" t="s">
        <v>1236</v>
      </c>
      <c r="AS456" s="212"/>
      <c r="AT456" s="212"/>
      <c r="AU456" s="212"/>
      <c r="AV456" s="212"/>
      <c r="AW456" s="212"/>
      <c r="AX456" s="212"/>
      <c r="AY456" s="212"/>
      <c r="AZ456" s="212"/>
      <c r="BA456" s="212"/>
      <c r="BB456" s="212"/>
    </row>
    <row r="457" spans="1:54" s="202" customFormat="1" ht="124.5" customHeight="1">
      <c r="A457" s="9">
        <f t="shared" si="68"/>
        <v>453</v>
      </c>
      <c r="B457" s="139" t="s">
        <v>88</v>
      </c>
      <c r="C457" s="139" t="s">
        <v>1228</v>
      </c>
      <c r="D457" s="197" t="s">
        <v>298</v>
      </c>
      <c r="E457" s="187" t="s">
        <v>299</v>
      </c>
      <c r="F457" s="200"/>
      <c r="G457" s="200"/>
      <c r="H457" s="186" t="s">
        <v>311</v>
      </c>
      <c r="I457" s="186" t="s">
        <v>311</v>
      </c>
      <c r="J457" s="207" t="s">
        <v>1229</v>
      </c>
      <c r="K457" s="189" t="s">
        <v>96</v>
      </c>
      <c r="L457" s="189" t="s">
        <v>97</v>
      </c>
      <c r="M457" s="189" t="s">
        <v>98</v>
      </c>
      <c r="N457" s="206">
        <v>82311.199489999999</v>
      </c>
      <c r="O457" s="206">
        <v>83789.381940000007</v>
      </c>
      <c r="P457" s="206">
        <f>N457+O457</f>
        <v>166100.58143000002</v>
      </c>
      <c r="Q457" s="206">
        <v>68078.414239999998</v>
      </c>
      <c r="R457" s="206">
        <v>61172.460270000003</v>
      </c>
      <c r="S457" s="206">
        <f>Q457+R457</f>
        <v>129250.87450999999</v>
      </c>
      <c r="T457" s="206">
        <f t="shared" si="71"/>
        <v>-22616.921670000003</v>
      </c>
      <c r="U457" s="206">
        <f t="shared" si="71"/>
        <v>-36849.706920000026</v>
      </c>
      <c r="V457" s="205">
        <f t="shared" si="72"/>
        <v>-0.2699258682465942</v>
      </c>
      <c r="W457" s="205">
        <f t="shared" si="72"/>
        <v>-0.22185176356850769</v>
      </c>
      <c r="X457" s="188" t="str">
        <f>IF(ABS(T457)&gt;10000,"YES","NO")</f>
        <v>YES</v>
      </c>
      <c r="Y457" s="188" t="str">
        <f>IF(AND(ABS(T457)&gt;5000,ABS(V457)&gt;0.2),"YES","NO")</f>
        <v>YES</v>
      </c>
      <c r="Z457" s="200"/>
      <c r="AA457" s="200"/>
      <c r="AB457" s="200"/>
      <c r="AC457" s="200"/>
      <c r="AD457" s="200"/>
      <c r="AE457" s="200"/>
      <c r="AF457" s="200"/>
      <c r="AG457" s="200"/>
      <c r="AH457" s="200"/>
      <c r="AI457" s="200"/>
      <c r="AJ457" s="200"/>
      <c r="AK457" s="200"/>
      <c r="AL457" s="186" t="s">
        <v>1237</v>
      </c>
      <c r="AM457" s="200"/>
      <c r="AN457" s="189" t="s">
        <v>101</v>
      </c>
      <c r="AO457" s="189" t="s">
        <v>101</v>
      </c>
      <c r="AP457" s="189" t="s">
        <v>114</v>
      </c>
      <c r="AQ457" s="187" t="s">
        <v>102</v>
      </c>
      <c r="AR457" s="187" t="s">
        <v>1238</v>
      </c>
      <c r="AS457" s="212"/>
      <c r="AT457" s="212"/>
      <c r="AU457" s="212"/>
      <c r="AV457" s="212"/>
      <c r="AW457" s="212"/>
      <c r="AX457" s="212"/>
      <c r="AY457" s="212"/>
      <c r="AZ457" s="212"/>
      <c r="BA457" s="212"/>
      <c r="BB457" s="212"/>
    </row>
    <row r="458" spans="1:54" customFormat="1" ht="18.399999999999999" customHeight="1">
      <c r="A458" s="9">
        <f t="shared" si="68"/>
        <v>454</v>
      </c>
      <c r="B458" s="139" t="s">
        <v>88</v>
      </c>
      <c r="C458" s="139" t="s">
        <v>1239</v>
      </c>
      <c r="D458" s="20" t="s">
        <v>1240</v>
      </c>
      <c r="E458" s="139" t="s">
        <v>1241</v>
      </c>
      <c r="F458" s="200"/>
      <c r="G458" s="200"/>
      <c r="H458" s="139" t="s">
        <v>94</v>
      </c>
      <c r="I458" s="139" t="s">
        <v>94</v>
      </c>
      <c r="J458" s="198" t="s">
        <v>1242</v>
      </c>
      <c r="K458" s="9" t="s">
        <v>96</v>
      </c>
      <c r="L458" s="9" t="s">
        <v>97</v>
      </c>
      <c r="M458" s="196" t="s">
        <v>98</v>
      </c>
      <c r="N458" s="195">
        <v>0</v>
      </c>
      <c r="O458" s="195">
        <v>0</v>
      </c>
      <c r="P458" s="195">
        <f>N458+O458</f>
        <v>0</v>
      </c>
      <c r="Q458" s="195">
        <v>0</v>
      </c>
      <c r="R458" s="195">
        <v>1291.6974700000001</v>
      </c>
      <c r="S458" s="195">
        <f>Q458+R458</f>
        <v>1291.6974700000001</v>
      </c>
      <c r="T458" s="195">
        <f t="shared" si="71"/>
        <v>1291.6974700000001</v>
      </c>
      <c r="U458" s="195">
        <f t="shared" si="71"/>
        <v>1291.6974700000001</v>
      </c>
      <c r="V458" s="194" t="str">
        <f t="shared" si="72"/>
        <v>100.0%</v>
      </c>
      <c r="W458" s="194" t="str">
        <f t="shared" si="72"/>
        <v>100.0%</v>
      </c>
      <c r="X458" s="180" t="str">
        <f>IF(ABS(T458)&gt;20000,"YES","NO")</f>
        <v>NO</v>
      </c>
      <c r="Y458" s="180" t="str">
        <f>IF(AND(ABS(T458)&gt;10000,ABS(V458)&gt;0.2),"YES","NO")</f>
        <v>NO</v>
      </c>
      <c r="Z458" s="200"/>
      <c r="AA458" s="200"/>
      <c r="AB458" s="200"/>
      <c r="AC458" s="200"/>
      <c r="AD458" s="200"/>
      <c r="AE458" s="200"/>
      <c r="AF458" s="200"/>
      <c r="AG458" s="200"/>
      <c r="AH458" s="200"/>
      <c r="AI458" s="200"/>
      <c r="AJ458" s="200"/>
      <c r="AK458" s="200"/>
      <c r="AL458" s="138" t="s">
        <v>1243</v>
      </c>
      <c r="AM458" s="200"/>
      <c r="AN458" s="8" t="s">
        <v>101</v>
      </c>
      <c r="AO458" s="8" t="s">
        <v>101</v>
      </c>
      <c r="AP458" s="8" t="s">
        <v>101</v>
      </c>
      <c r="AQ458" s="8" t="s">
        <v>102</v>
      </c>
      <c r="AR458" s="8" t="s">
        <v>1193</v>
      </c>
    </row>
    <row r="459" spans="1:54" customFormat="1" ht="26.25">
      <c r="A459" s="9">
        <f t="shared" si="68"/>
        <v>455</v>
      </c>
      <c r="B459" s="139" t="s">
        <v>88</v>
      </c>
      <c r="C459" s="139" t="s">
        <v>1239</v>
      </c>
      <c r="D459" s="20" t="s">
        <v>1240</v>
      </c>
      <c r="E459" s="139" t="s">
        <v>1241</v>
      </c>
      <c r="F459" s="200"/>
      <c r="G459" s="200"/>
      <c r="H459" s="173" t="s">
        <v>1244</v>
      </c>
      <c r="I459" s="139" t="s">
        <v>1245</v>
      </c>
      <c r="J459" s="198" t="s">
        <v>1242</v>
      </c>
      <c r="K459" s="9" t="s">
        <v>122</v>
      </c>
      <c r="L459" s="9" t="s">
        <v>97</v>
      </c>
      <c r="M459" s="196" t="s">
        <v>98</v>
      </c>
      <c r="N459" s="195">
        <v>0</v>
      </c>
      <c r="O459" s="195">
        <v>0</v>
      </c>
      <c r="P459" s="195">
        <f t="shared" ref="P459" si="73">N459+O459</f>
        <v>0</v>
      </c>
      <c r="Q459" s="195">
        <v>0</v>
      </c>
      <c r="R459" s="195">
        <v>1291.6974700000001</v>
      </c>
      <c r="S459" s="195">
        <f t="shared" ref="S459" si="74">Q459+R459</f>
        <v>1291.6974700000001</v>
      </c>
      <c r="T459" s="195">
        <f t="shared" ref="T459:U487" si="75">R459-O459</f>
        <v>1291.6974700000001</v>
      </c>
      <c r="U459" s="195">
        <f t="shared" si="75"/>
        <v>1291.6974700000001</v>
      </c>
      <c r="V459" s="194" t="str">
        <f t="shared" ref="V459:W487" si="76">IF(O459=0,"100.0%",(R459-O459)/O459)</f>
        <v>100.0%</v>
      </c>
      <c r="W459" s="194" t="str">
        <f t="shared" si="76"/>
        <v>100.0%</v>
      </c>
      <c r="X459" s="180" t="s">
        <v>1193</v>
      </c>
      <c r="Y459" s="180" t="s">
        <v>1193</v>
      </c>
      <c r="Z459" s="200"/>
      <c r="AA459" s="200"/>
      <c r="AB459" s="200"/>
      <c r="AC459" s="200"/>
      <c r="AD459" s="200"/>
      <c r="AE459" s="200"/>
      <c r="AF459" s="200"/>
      <c r="AG459" s="200"/>
      <c r="AH459" s="200"/>
      <c r="AI459" s="200"/>
      <c r="AJ459" s="200"/>
      <c r="AK459" s="200"/>
      <c r="AL459" s="180" t="s">
        <v>1193</v>
      </c>
      <c r="AM459" s="200"/>
      <c r="AN459" s="180" t="s">
        <v>1193</v>
      </c>
      <c r="AO459" s="180" t="s">
        <v>1193</v>
      </c>
      <c r="AP459" s="180" t="s">
        <v>1193</v>
      </c>
      <c r="AQ459" s="180" t="s">
        <v>1193</v>
      </c>
      <c r="AR459" s="8" t="s">
        <v>1193</v>
      </c>
    </row>
    <row r="460" spans="1:54" customFormat="1" ht="15">
      <c r="A460" s="9">
        <f t="shared" si="68"/>
        <v>456</v>
      </c>
      <c r="B460" s="139" t="s">
        <v>88</v>
      </c>
      <c r="C460" s="139" t="s">
        <v>1239</v>
      </c>
      <c r="D460" s="20" t="s">
        <v>1246</v>
      </c>
      <c r="E460" s="139" t="s">
        <v>1247</v>
      </c>
      <c r="F460" s="200"/>
      <c r="G460" s="200"/>
      <c r="H460" s="139" t="s">
        <v>94</v>
      </c>
      <c r="I460" s="139" t="s">
        <v>94</v>
      </c>
      <c r="J460" s="198" t="s">
        <v>1248</v>
      </c>
      <c r="K460" s="9" t="s">
        <v>96</v>
      </c>
      <c r="L460" s="9" t="s">
        <v>97</v>
      </c>
      <c r="M460" s="196" t="s">
        <v>98</v>
      </c>
      <c r="N460" s="195">
        <v>41008.572059999999</v>
      </c>
      <c r="O460" s="195">
        <v>46002.09087</v>
      </c>
      <c r="P460" s="195">
        <f>N460+O460</f>
        <v>87010.662929999991</v>
      </c>
      <c r="Q460" s="195">
        <v>59406.899790000003</v>
      </c>
      <c r="R460" s="195">
        <v>39823.819219999998</v>
      </c>
      <c r="S460" s="195">
        <f>Q460+R460</f>
        <v>99230.719010000001</v>
      </c>
      <c r="T460" s="195">
        <f t="shared" si="75"/>
        <v>-6178.2716500000024</v>
      </c>
      <c r="U460" s="195">
        <f>S460-P460</f>
        <v>12220.056080000009</v>
      </c>
      <c r="V460" s="194">
        <f t="shared" si="76"/>
        <v>-0.13430414864097245</v>
      </c>
      <c r="W460" s="194">
        <f>IF(P460=0,"100.0%",(S460-P460)/P460)</f>
        <v>0.14044320165484814</v>
      </c>
      <c r="X460" s="180" t="str">
        <f>IF(ABS(T460)&gt;20000,"YES","NO")</f>
        <v>NO</v>
      </c>
      <c r="Y460" s="180" t="str">
        <f>IF(AND(ABS(T460)&gt;10000,ABS(V460)&gt;0.2),"YES","NO")</f>
        <v>NO</v>
      </c>
      <c r="Z460" s="200"/>
      <c r="AA460" s="200"/>
      <c r="AB460" s="200"/>
      <c r="AC460" s="200"/>
      <c r="AD460" s="200"/>
      <c r="AE460" s="200"/>
      <c r="AF460" s="200"/>
      <c r="AG460" s="200"/>
      <c r="AH460" s="200"/>
      <c r="AI460" s="200"/>
      <c r="AJ460" s="200"/>
      <c r="AK460" s="200"/>
      <c r="AL460" s="138" t="s">
        <v>1243</v>
      </c>
      <c r="AM460" s="200"/>
      <c r="AN460" s="8" t="s">
        <v>101</v>
      </c>
      <c r="AO460" s="8" t="s">
        <v>101</v>
      </c>
      <c r="AP460" s="8" t="s">
        <v>101</v>
      </c>
      <c r="AQ460" s="8" t="s">
        <v>102</v>
      </c>
      <c r="AR460" s="8" t="s">
        <v>1193</v>
      </c>
    </row>
    <row r="461" spans="1:54" customFormat="1" ht="39">
      <c r="A461" s="9">
        <f t="shared" si="68"/>
        <v>457</v>
      </c>
      <c r="B461" s="139" t="s">
        <v>88</v>
      </c>
      <c r="C461" s="139" t="s">
        <v>1239</v>
      </c>
      <c r="D461" s="20" t="s">
        <v>1246</v>
      </c>
      <c r="E461" s="139" t="s">
        <v>1247</v>
      </c>
      <c r="F461" s="200"/>
      <c r="G461" s="200"/>
      <c r="H461" s="139" t="s">
        <v>1249</v>
      </c>
      <c r="I461" s="198" t="s">
        <v>1250</v>
      </c>
      <c r="J461" s="198" t="s">
        <v>1248</v>
      </c>
      <c r="K461" s="9" t="s">
        <v>122</v>
      </c>
      <c r="L461" s="9" t="s">
        <v>97</v>
      </c>
      <c r="M461" s="196" t="s">
        <v>98</v>
      </c>
      <c r="N461" s="195">
        <v>0</v>
      </c>
      <c r="O461" s="195">
        <v>0</v>
      </c>
      <c r="P461" s="195">
        <f t="shared" ref="P461:P487" si="77">N461+O461</f>
        <v>0</v>
      </c>
      <c r="Q461" s="195">
        <v>2730.3461499999999</v>
      </c>
      <c r="R461" s="208">
        <v>1.14211</v>
      </c>
      <c r="S461" s="195">
        <f t="shared" ref="S461:S487" si="78">Q461+R461</f>
        <v>2731.4882599999996</v>
      </c>
      <c r="T461" s="195">
        <f t="shared" si="75"/>
        <v>1.14211</v>
      </c>
      <c r="U461" s="195">
        <f t="shared" si="75"/>
        <v>2731.4882599999996</v>
      </c>
      <c r="V461" s="194" t="str">
        <f t="shared" si="76"/>
        <v>100.0%</v>
      </c>
      <c r="W461" s="194" t="str">
        <f t="shared" si="76"/>
        <v>100.0%</v>
      </c>
      <c r="X461" s="180" t="s">
        <v>1193</v>
      </c>
      <c r="Y461" s="180" t="s">
        <v>1193</v>
      </c>
      <c r="Z461" s="200"/>
      <c r="AA461" s="200"/>
      <c r="AB461" s="200"/>
      <c r="AC461" s="200"/>
      <c r="AD461" s="200"/>
      <c r="AE461" s="200"/>
      <c r="AF461" s="200"/>
      <c r="AG461" s="200"/>
      <c r="AH461" s="200"/>
      <c r="AI461" s="200"/>
      <c r="AJ461" s="200"/>
      <c r="AK461" s="200"/>
      <c r="AL461" s="180" t="s">
        <v>1193</v>
      </c>
      <c r="AM461" s="200"/>
      <c r="AN461" s="180" t="s">
        <v>1193</v>
      </c>
      <c r="AO461" s="180" t="s">
        <v>1193</v>
      </c>
      <c r="AP461" s="180" t="s">
        <v>1193</v>
      </c>
      <c r="AQ461" s="180" t="s">
        <v>1193</v>
      </c>
      <c r="AR461" s="8" t="s">
        <v>1193</v>
      </c>
    </row>
    <row r="462" spans="1:54" customFormat="1" ht="39">
      <c r="A462" s="9">
        <f t="shared" si="68"/>
        <v>458</v>
      </c>
      <c r="B462" s="139" t="s">
        <v>88</v>
      </c>
      <c r="C462" s="139" t="s">
        <v>1239</v>
      </c>
      <c r="D462" s="20" t="s">
        <v>1246</v>
      </c>
      <c r="E462" s="139" t="s">
        <v>1247</v>
      </c>
      <c r="F462" s="200"/>
      <c r="G462" s="200"/>
      <c r="H462" s="139" t="s">
        <v>1249</v>
      </c>
      <c r="I462" s="139" t="s">
        <v>1251</v>
      </c>
      <c r="J462" s="198" t="s">
        <v>1248</v>
      </c>
      <c r="K462" s="9" t="s">
        <v>122</v>
      </c>
      <c r="L462" s="9" t="s">
        <v>97</v>
      </c>
      <c r="M462" s="196" t="s">
        <v>98</v>
      </c>
      <c r="N462" s="195">
        <v>0</v>
      </c>
      <c r="O462" s="195">
        <v>0</v>
      </c>
      <c r="P462" s="195">
        <f t="shared" si="77"/>
        <v>0</v>
      </c>
      <c r="Q462" s="195">
        <v>41175.761489999997</v>
      </c>
      <c r="R462" s="208">
        <v>20440.048549999996</v>
      </c>
      <c r="S462" s="195">
        <f t="shared" si="78"/>
        <v>61615.810039999997</v>
      </c>
      <c r="T462" s="195">
        <f t="shared" si="75"/>
        <v>20440.048549999996</v>
      </c>
      <c r="U462" s="195">
        <f t="shared" si="75"/>
        <v>61615.810039999997</v>
      </c>
      <c r="V462" s="194" t="str">
        <f t="shared" si="76"/>
        <v>100.0%</v>
      </c>
      <c r="W462" s="194" t="str">
        <f t="shared" si="76"/>
        <v>100.0%</v>
      </c>
      <c r="X462" s="180" t="s">
        <v>1193</v>
      </c>
      <c r="Y462" s="180" t="s">
        <v>1193</v>
      </c>
      <c r="Z462" s="200"/>
      <c r="AA462" s="200"/>
      <c r="AB462" s="200"/>
      <c r="AC462" s="200"/>
      <c r="AD462" s="200"/>
      <c r="AE462" s="200"/>
      <c r="AF462" s="200"/>
      <c r="AG462" s="200"/>
      <c r="AH462" s="200"/>
      <c r="AI462" s="200"/>
      <c r="AJ462" s="200"/>
      <c r="AK462" s="200"/>
      <c r="AL462" s="180" t="s">
        <v>1193</v>
      </c>
      <c r="AM462" s="200"/>
      <c r="AN462" s="180" t="s">
        <v>1193</v>
      </c>
      <c r="AO462" s="180" t="s">
        <v>1193</v>
      </c>
      <c r="AP462" s="180" t="s">
        <v>1193</v>
      </c>
      <c r="AQ462" s="180" t="s">
        <v>1193</v>
      </c>
      <c r="AR462" s="180" t="s">
        <v>1193</v>
      </c>
    </row>
    <row r="463" spans="1:54" customFormat="1" ht="39">
      <c r="A463" s="9">
        <f t="shared" si="68"/>
        <v>459</v>
      </c>
      <c r="B463" s="139" t="s">
        <v>88</v>
      </c>
      <c r="C463" s="139" t="s">
        <v>1239</v>
      </c>
      <c r="D463" s="20" t="s">
        <v>1246</v>
      </c>
      <c r="E463" s="139" t="s">
        <v>1247</v>
      </c>
      <c r="F463" s="200"/>
      <c r="G463" s="200"/>
      <c r="H463" s="139" t="s">
        <v>1249</v>
      </c>
      <c r="I463" s="139" t="s">
        <v>1252</v>
      </c>
      <c r="J463" s="198" t="s">
        <v>1248</v>
      </c>
      <c r="K463" s="9" t="s">
        <v>122</v>
      </c>
      <c r="L463" s="9" t="s">
        <v>97</v>
      </c>
      <c r="M463" s="196" t="s">
        <v>98</v>
      </c>
      <c r="N463" s="195">
        <v>0</v>
      </c>
      <c r="O463" s="195">
        <v>0</v>
      </c>
      <c r="P463" s="195">
        <f t="shared" si="77"/>
        <v>0</v>
      </c>
      <c r="Q463" s="195">
        <v>6258.40913</v>
      </c>
      <c r="R463" s="208">
        <v>418.96464000000003</v>
      </c>
      <c r="S463" s="195">
        <f t="shared" si="78"/>
        <v>6677.3737700000001</v>
      </c>
      <c r="T463" s="195">
        <f t="shared" si="75"/>
        <v>418.96464000000003</v>
      </c>
      <c r="U463" s="195">
        <f t="shared" si="75"/>
        <v>6677.3737700000001</v>
      </c>
      <c r="V463" s="194" t="str">
        <f t="shared" si="76"/>
        <v>100.0%</v>
      </c>
      <c r="W463" s="194" t="str">
        <f t="shared" si="76"/>
        <v>100.0%</v>
      </c>
      <c r="X463" s="180" t="s">
        <v>1193</v>
      </c>
      <c r="Y463" s="180" t="s">
        <v>1193</v>
      </c>
      <c r="Z463" s="200"/>
      <c r="AA463" s="200"/>
      <c r="AB463" s="200"/>
      <c r="AC463" s="200"/>
      <c r="AD463" s="200"/>
      <c r="AE463" s="200"/>
      <c r="AF463" s="200"/>
      <c r="AG463" s="200"/>
      <c r="AH463" s="200"/>
      <c r="AI463" s="200"/>
      <c r="AJ463" s="200"/>
      <c r="AK463" s="200"/>
      <c r="AL463" s="180" t="s">
        <v>1193</v>
      </c>
      <c r="AM463" s="200"/>
      <c r="AN463" s="180" t="s">
        <v>1193</v>
      </c>
      <c r="AO463" s="180" t="s">
        <v>1193</v>
      </c>
      <c r="AP463" s="180" t="s">
        <v>1193</v>
      </c>
      <c r="AQ463" s="180" t="s">
        <v>1193</v>
      </c>
      <c r="AR463" s="180" t="s">
        <v>1193</v>
      </c>
    </row>
    <row r="464" spans="1:54" customFormat="1" ht="39">
      <c r="A464" s="9">
        <f t="shared" si="68"/>
        <v>460</v>
      </c>
      <c r="B464" s="139" t="s">
        <v>88</v>
      </c>
      <c r="C464" s="139" t="s">
        <v>1239</v>
      </c>
      <c r="D464" s="20" t="s">
        <v>1246</v>
      </c>
      <c r="E464" s="139" t="s">
        <v>1247</v>
      </c>
      <c r="F464" s="200"/>
      <c r="G464" s="200"/>
      <c r="H464" s="139" t="s">
        <v>1249</v>
      </c>
      <c r="I464" s="139" t="s">
        <v>1253</v>
      </c>
      <c r="J464" s="198" t="s">
        <v>1248</v>
      </c>
      <c r="K464" s="9" t="s">
        <v>122</v>
      </c>
      <c r="L464" s="9" t="s">
        <v>97</v>
      </c>
      <c r="M464" s="196" t="s">
        <v>98</v>
      </c>
      <c r="N464" s="195">
        <v>0</v>
      </c>
      <c r="O464" s="195">
        <v>0</v>
      </c>
      <c r="P464" s="195">
        <f t="shared" si="77"/>
        <v>0</v>
      </c>
      <c r="Q464" s="195">
        <v>8746.8530100000007</v>
      </c>
      <c r="R464" s="208">
        <v>510.93700000000001</v>
      </c>
      <c r="S464" s="195">
        <f t="shared" si="78"/>
        <v>9257.7900100000006</v>
      </c>
      <c r="T464" s="195">
        <f t="shared" si="75"/>
        <v>510.93700000000001</v>
      </c>
      <c r="U464" s="195">
        <f t="shared" si="75"/>
        <v>9257.7900100000006</v>
      </c>
      <c r="V464" s="194" t="str">
        <f t="shared" si="76"/>
        <v>100.0%</v>
      </c>
      <c r="W464" s="194" t="str">
        <f t="shared" si="76"/>
        <v>100.0%</v>
      </c>
      <c r="X464" s="180" t="s">
        <v>1193</v>
      </c>
      <c r="Y464" s="180" t="s">
        <v>1193</v>
      </c>
      <c r="Z464" s="200"/>
      <c r="AA464" s="200"/>
      <c r="AB464" s="200"/>
      <c r="AC464" s="200"/>
      <c r="AD464" s="200"/>
      <c r="AE464" s="200"/>
      <c r="AF464" s="200"/>
      <c r="AG464" s="200"/>
      <c r="AH464" s="200"/>
      <c r="AI464" s="200"/>
      <c r="AJ464" s="200"/>
      <c r="AK464" s="200"/>
      <c r="AL464" s="180" t="s">
        <v>1193</v>
      </c>
      <c r="AM464" s="200"/>
      <c r="AN464" s="180" t="s">
        <v>1193</v>
      </c>
      <c r="AO464" s="180" t="s">
        <v>1193</v>
      </c>
      <c r="AP464" s="180" t="s">
        <v>1193</v>
      </c>
      <c r="AQ464" s="180" t="s">
        <v>1193</v>
      </c>
      <c r="AR464" s="180" t="s">
        <v>1193</v>
      </c>
    </row>
    <row r="465" spans="1:44" customFormat="1" ht="39">
      <c r="A465" s="9">
        <f t="shared" si="68"/>
        <v>461</v>
      </c>
      <c r="B465" s="139" t="s">
        <v>88</v>
      </c>
      <c r="C465" s="139" t="s">
        <v>1239</v>
      </c>
      <c r="D465" s="20" t="s">
        <v>1246</v>
      </c>
      <c r="E465" s="139" t="s">
        <v>1247</v>
      </c>
      <c r="F465" s="200"/>
      <c r="G465" s="200"/>
      <c r="H465" s="139" t="s">
        <v>1249</v>
      </c>
      <c r="I465" s="139" t="s">
        <v>1254</v>
      </c>
      <c r="J465" s="198" t="s">
        <v>1248</v>
      </c>
      <c r="K465" s="9" t="s">
        <v>122</v>
      </c>
      <c r="L465" s="9" t="s">
        <v>97</v>
      </c>
      <c r="M465" s="196" t="s">
        <v>98</v>
      </c>
      <c r="N465" s="195">
        <v>0</v>
      </c>
      <c r="O465" s="195">
        <v>0</v>
      </c>
      <c r="P465" s="195">
        <f t="shared" si="77"/>
        <v>0</v>
      </c>
      <c r="Q465" s="195">
        <v>0</v>
      </c>
      <c r="R465" s="208">
        <v>2829.5295199999996</v>
      </c>
      <c r="S465" s="195">
        <f t="shared" si="78"/>
        <v>2829.5295199999996</v>
      </c>
      <c r="T465" s="195">
        <f t="shared" si="75"/>
        <v>2829.5295199999996</v>
      </c>
      <c r="U465" s="195">
        <f t="shared" si="75"/>
        <v>2829.5295199999996</v>
      </c>
      <c r="V465" s="194" t="str">
        <f t="shared" si="76"/>
        <v>100.0%</v>
      </c>
      <c r="W465" s="194" t="str">
        <f t="shared" si="76"/>
        <v>100.0%</v>
      </c>
      <c r="X465" s="180" t="s">
        <v>1193</v>
      </c>
      <c r="Y465" s="180" t="s">
        <v>1193</v>
      </c>
      <c r="Z465" s="200"/>
      <c r="AA465" s="200"/>
      <c r="AB465" s="200"/>
      <c r="AC465" s="200"/>
      <c r="AD465" s="200"/>
      <c r="AE465" s="200"/>
      <c r="AF465" s="200"/>
      <c r="AG465" s="200"/>
      <c r="AH465" s="200"/>
      <c r="AI465" s="200"/>
      <c r="AJ465" s="200"/>
      <c r="AK465" s="200"/>
      <c r="AL465" s="180" t="s">
        <v>1193</v>
      </c>
      <c r="AM465" s="200"/>
      <c r="AN465" s="180" t="s">
        <v>1193</v>
      </c>
      <c r="AO465" s="180" t="s">
        <v>1193</v>
      </c>
      <c r="AP465" s="180" t="s">
        <v>1193</v>
      </c>
      <c r="AQ465" s="180" t="s">
        <v>1193</v>
      </c>
      <c r="AR465" s="180" t="s">
        <v>1193</v>
      </c>
    </row>
    <row r="466" spans="1:44" customFormat="1" ht="15">
      <c r="A466" s="9">
        <f t="shared" si="68"/>
        <v>462</v>
      </c>
      <c r="B466" s="139" t="s">
        <v>88</v>
      </c>
      <c r="C466" s="139" t="s">
        <v>1239</v>
      </c>
      <c r="D466" s="20" t="s">
        <v>1246</v>
      </c>
      <c r="E466" s="139" t="s">
        <v>1247</v>
      </c>
      <c r="F466" s="200"/>
      <c r="G466" s="200"/>
      <c r="H466" s="139" t="s">
        <v>311</v>
      </c>
      <c r="I466" s="139" t="s">
        <v>311</v>
      </c>
      <c r="J466" s="198" t="s">
        <v>1248</v>
      </c>
      <c r="K466" s="9" t="s">
        <v>96</v>
      </c>
      <c r="L466" s="9" t="s">
        <v>97</v>
      </c>
      <c r="M466" s="196" t="s">
        <v>98</v>
      </c>
      <c r="N466" s="195">
        <v>0</v>
      </c>
      <c r="O466" s="195">
        <v>0</v>
      </c>
      <c r="P466" s="195">
        <f t="shared" si="77"/>
        <v>0</v>
      </c>
      <c r="Q466" s="195">
        <v>495.53001</v>
      </c>
      <c r="R466" s="208">
        <v>15623.196210000004</v>
      </c>
      <c r="S466" s="195">
        <f t="shared" si="78"/>
        <v>16118.726220000004</v>
      </c>
      <c r="T466" s="195">
        <f t="shared" si="75"/>
        <v>15623.196210000004</v>
      </c>
      <c r="U466" s="195">
        <f t="shared" si="75"/>
        <v>16118.726220000004</v>
      </c>
      <c r="V466" s="194" t="str">
        <f t="shared" si="76"/>
        <v>100.0%</v>
      </c>
      <c r="W466" s="194" t="str">
        <f t="shared" si="76"/>
        <v>100.0%</v>
      </c>
      <c r="X466" s="180" t="s">
        <v>1193</v>
      </c>
      <c r="Y466" s="180" t="s">
        <v>1193</v>
      </c>
      <c r="Z466" s="200"/>
      <c r="AA466" s="200"/>
      <c r="AB466" s="200"/>
      <c r="AC466" s="200"/>
      <c r="AD466" s="200"/>
      <c r="AE466" s="200"/>
      <c r="AF466" s="200"/>
      <c r="AG466" s="200"/>
      <c r="AH466" s="200"/>
      <c r="AI466" s="200"/>
      <c r="AJ466" s="200"/>
      <c r="AK466" s="200"/>
      <c r="AL466" s="180" t="s">
        <v>1193</v>
      </c>
      <c r="AM466" s="200"/>
      <c r="AN466" s="180" t="s">
        <v>1193</v>
      </c>
      <c r="AO466" s="180" t="s">
        <v>1193</v>
      </c>
      <c r="AP466" s="180" t="s">
        <v>1193</v>
      </c>
      <c r="AQ466" s="180" t="s">
        <v>1193</v>
      </c>
      <c r="AR466" s="180" t="s">
        <v>1193</v>
      </c>
    </row>
    <row r="467" spans="1:44" customFormat="1" ht="192">
      <c r="A467" s="9">
        <f t="shared" si="68"/>
        <v>463</v>
      </c>
      <c r="B467" s="139" t="s">
        <v>88</v>
      </c>
      <c r="C467" s="139" t="s">
        <v>1239</v>
      </c>
      <c r="D467" s="20" t="s">
        <v>1255</v>
      </c>
      <c r="E467" s="139" t="s">
        <v>1256</v>
      </c>
      <c r="F467" s="200"/>
      <c r="G467" s="200"/>
      <c r="H467" s="139" t="s">
        <v>94</v>
      </c>
      <c r="I467" s="139" t="s">
        <v>94</v>
      </c>
      <c r="J467" s="198" t="s">
        <v>1248</v>
      </c>
      <c r="K467" s="9" t="s">
        <v>96</v>
      </c>
      <c r="L467" s="9" t="s">
        <v>97</v>
      </c>
      <c r="M467" s="196" t="s">
        <v>98</v>
      </c>
      <c r="N467" s="195">
        <v>99788.265039999998</v>
      </c>
      <c r="O467" s="208">
        <v>155877.58848000001</v>
      </c>
      <c r="P467" s="195">
        <f t="shared" si="77"/>
        <v>255665.85352</v>
      </c>
      <c r="Q467" s="195">
        <v>68462.143859999996</v>
      </c>
      <c r="R467" s="208">
        <v>131413.592</v>
      </c>
      <c r="S467" s="195">
        <f t="shared" si="78"/>
        <v>199875.73586000002</v>
      </c>
      <c r="T467" s="195">
        <f t="shared" si="75"/>
        <v>-24463.996480000002</v>
      </c>
      <c r="U467" s="195">
        <f t="shared" si="75"/>
        <v>-55790.117659999989</v>
      </c>
      <c r="V467" s="194">
        <f t="shared" si="76"/>
        <v>-0.1569436422423155</v>
      </c>
      <c r="W467" s="194">
        <f t="shared" si="76"/>
        <v>-0.21821497431856182</v>
      </c>
      <c r="X467" s="180" t="str">
        <f>IF(ABS(T467)&gt;20000,"YES","NO")</f>
        <v>YES</v>
      </c>
      <c r="Y467" s="180" t="str">
        <f>IF(AND(ABS(T467)&gt;10000,ABS(V467)&gt;0.2),"YES","NO")</f>
        <v>NO</v>
      </c>
      <c r="Z467" s="200"/>
      <c r="AA467" s="200"/>
      <c r="AB467" s="200"/>
      <c r="AC467" s="200"/>
      <c r="AD467" s="200"/>
      <c r="AE467" s="200"/>
      <c r="AF467" s="200"/>
      <c r="AG467" s="200"/>
      <c r="AH467" s="200"/>
      <c r="AI467" s="200"/>
      <c r="AJ467" s="200"/>
      <c r="AK467" s="200"/>
      <c r="AL467" s="159" t="s">
        <v>1257</v>
      </c>
      <c r="AM467" s="200"/>
      <c r="AN467" s="8" t="s">
        <v>101</v>
      </c>
      <c r="AO467" s="8" t="s">
        <v>101</v>
      </c>
      <c r="AP467" s="8" t="s">
        <v>101</v>
      </c>
      <c r="AQ467" s="8" t="s">
        <v>108</v>
      </c>
      <c r="AR467" s="159" t="s">
        <v>1258</v>
      </c>
    </row>
    <row r="468" spans="1:44" customFormat="1" ht="39">
      <c r="A468" s="9">
        <f t="shared" si="68"/>
        <v>464</v>
      </c>
      <c r="B468" s="139" t="s">
        <v>88</v>
      </c>
      <c r="C468" s="139" t="s">
        <v>1239</v>
      </c>
      <c r="D468" s="20" t="s">
        <v>1255</v>
      </c>
      <c r="E468" s="139" t="s">
        <v>1256</v>
      </c>
      <c r="F468" s="200"/>
      <c r="G468" s="200"/>
      <c r="H468" s="139" t="s">
        <v>1249</v>
      </c>
      <c r="I468" s="198" t="s">
        <v>1250</v>
      </c>
      <c r="J468" s="198" t="s">
        <v>1248</v>
      </c>
      <c r="K468" s="9" t="s">
        <v>122</v>
      </c>
      <c r="L468" s="9" t="s">
        <v>97</v>
      </c>
      <c r="M468" s="196" t="s">
        <v>98</v>
      </c>
      <c r="N468" s="195">
        <v>0</v>
      </c>
      <c r="O468" s="195">
        <v>0</v>
      </c>
      <c r="P468" s="195">
        <f t="shared" si="77"/>
        <v>0</v>
      </c>
      <c r="Q468" s="195">
        <v>62494.521630000003</v>
      </c>
      <c r="R468" s="208">
        <v>22697.031590000002</v>
      </c>
      <c r="S468" s="195">
        <f t="shared" si="78"/>
        <v>85191.553220000002</v>
      </c>
      <c r="T468" s="195">
        <f t="shared" si="75"/>
        <v>22697.031590000002</v>
      </c>
      <c r="U468" s="195">
        <f t="shared" si="75"/>
        <v>85191.553220000002</v>
      </c>
      <c r="V468" s="194" t="str">
        <f t="shared" si="76"/>
        <v>100.0%</v>
      </c>
      <c r="W468" s="194" t="str">
        <f t="shared" si="76"/>
        <v>100.0%</v>
      </c>
      <c r="X468" s="180" t="s">
        <v>1193</v>
      </c>
      <c r="Y468" s="180" t="s">
        <v>1193</v>
      </c>
      <c r="Z468" s="200"/>
      <c r="AA468" s="200"/>
      <c r="AB468" s="200"/>
      <c r="AC468" s="200"/>
      <c r="AD468" s="200"/>
      <c r="AE468" s="200"/>
      <c r="AF468" s="200"/>
      <c r="AG468" s="200"/>
      <c r="AH468" s="200"/>
      <c r="AI468" s="200"/>
      <c r="AJ468" s="200"/>
      <c r="AK468" s="200"/>
      <c r="AL468" s="180" t="s">
        <v>1193</v>
      </c>
      <c r="AM468" s="200"/>
      <c r="AN468" s="180" t="s">
        <v>1193</v>
      </c>
      <c r="AO468" s="180" t="s">
        <v>1193</v>
      </c>
      <c r="AP468" s="180" t="s">
        <v>1193</v>
      </c>
      <c r="AQ468" s="180" t="s">
        <v>1193</v>
      </c>
      <c r="AR468" s="180" t="s">
        <v>1193</v>
      </c>
    </row>
    <row r="469" spans="1:44" customFormat="1" ht="39">
      <c r="A469" s="9">
        <f t="shared" si="68"/>
        <v>465</v>
      </c>
      <c r="B469" s="139" t="s">
        <v>88</v>
      </c>
      <c r="C469" s="139" t="s">
        <v>1239</v>
      </c>
      <c r="D469" s="20" t="s">
        <v>1255</v>
      </c>
      <c r="E469" s="139" t="s">
        <v>1256</v>
      </c>
      <c r="F469" s="200"/>
      <c r="G469" s="200"/>
      <c r="H469" s="139" t="s">
        <v>1249</v>
      </c>
      <c r="I469" s="139" t="s">
        <v>1251</v>
      </c>
      <c r="J469" s="198" t="s">
        <v>1248</v>
      </c>
      <c r="K469" s="9" t="s">
        <v>122</v>
      </c>
      <c r="L469" s="9" t="s">
        <v>97</v>
      </c>
      <c r="M469" s="196" t="s">
        <v>98</v>
      </c>
      <c r="N469" s="195">
        <v>0</v>
      </c>
      <c r="O469" s="195">
        <v>0</v>
      </c>
      <c r="P469" s="195">
        <f t="shared" si="77"/>
        <v>0</v>
      </c>
      <c r="Q469" s="195">
        <v>2185.2332200000001</v>
      </c>
      <c r="R469" s="208">
        <v>10759.61983</v>
      </c>
      <c r="S469" s="195">
        <f t="shared" si="78"/>
        <v>12944.85305</v>
      </c>
      <c r="T469" s="195">
        <f t="shared" si="75"/>
        <v>10759.61983</v>
      </c>
      <c r="U469" s="195">
        <f t="shared" si="75"/>
        <v>12944.85305</v>
      </c>
      <c r="V469" s="194" t="str">
        <f t="shared" si="76"/>
        <v>100.0%</v>
      </c>
      <c r="W469" s="194" t="str">
        <f t="shared" si="76"/>
        <v>100.0%</v>
      </c>
      <c r="X469" s="180" t="s">
        <v>1193</v>
      </c>
      <c r="Y469" s="180" t="s">
        <v>1193</v>
      </c>
      <c r="Z469" s="200"/>
      <c r="AA469" s="200"/>
      <c r="AB469" s="200"/>
      <c r="AC469" s="200"/>
      <c r="AD469" s="200"/>
      <c r="AE469" s="200"/>
      <c r="AF469" s="200"/>
      <c r="AG469" s="200"/>
      <c r="AH469" s="200"/>
      <c r="AI469" s="200"/>
      <c r="AJ469" s="200"/>
      <c r="AK469" s="200"/>
      <c r="AL469" s="180" t="s">
        <v>1193</v>
      </c>
      <c r="AM469" s="200"/>
      <c r="AN469" s="180" t="s">
        <v>1193</v>
      </c>
      <c r="AO469" s="180" t="s">
        <v>1193</v>
      </c>
      <c r="AP469" s="180" t="s">
        <v>1193</v>
      </c>
      <c r="AQ469" s="180" t="s">
        <v>1193</v>
      </c>
      <c r="AR469" s="180" t="s">
        <v>1193</v>
      </c>
    </row>
    <row r="470" spans="1:44" customFormat="1" ht="39">
      <c r="A470" s="9">
        <f t="shared" si="68"/>
        <v>466</v>
      </c>
      <c r="B470" s="139" t="s">
        <v>88</v>
      </c>
      <c r="C470" s="139" t="s">
        <v>1239</v>
      </c>
      <c r="D470" s="20" t="s">
        <v>1255</v>
      </c>
      <c r="E470" s="139" t="s">
        <v>1256</v>
      </c>
      <c r="F470" s="200"/>
      <c r="G470" s="200"/>
      <c r="H470" s="139" t="s">
        <v>1249</v>
      </c>
      <c r="I470" s="139" t="s">
        <v>1252</v>
      </c>
      <c r="J470" s="198" t="s">
        <v>1248</v>
      </c>
      <c r="K470" s="9" t="s">
        <v>122</v>
      </c>
      <c r="L470" s="9" t="s">
        <v>97</v>
      </c>
      <c r="M470" s="196" t="s">
        <v>98</v>
      </c>
      <c r="N470" s="195">
        <v>0</v>
      </c>
      <c r="O470" s="195">
        <v>0</v>
      </c>
      <c r="P470" s="195">
        <f t="shared" si="77"/>
        <v>0</v>
      </c>
      <c r="Q470" s="195">
        <v>10174.929959999999</v>
      </c>
      <c r="R470" s="208">
        <v>47330.529779999997</v>
      </c>
      <c r="S470" s="195">
        <f t="shared" si="78"/>
        <v>57505.459739999998</v>
      </c>
      <c r="T470" s="195">
        <f t="shared" si="75"/>
        <v>47330.529779999997</v>
      </c>
      <c r="U470" s="195">
        <f t="shared" si="75"/>
        <v>57505.459739999998</v>
      </c>
      <c r="V470" s="194" t="str">
        <f t="shared" si="76"/>
        <v>100.0%</v>
      </c>
      <c r="W470" s="194" t="str">
        <f t="shared" si="76"/>
        <v>100.0%</v>
      </c>
      <c r="X470" s="180" t="s">
        <v>1193</v>
      </c>
      <c r="Y470" s="180" t="s">
        <v>1193</v>
      </c>
      <c r="Z470" s="200"/>
      <c r="AA470" s="200"/>
      <c r="AB470" s="200"/>
      <c r="AC470" s="200"/>
      <c r="AD470" s="200"/>
      <c r="AE470" s="200"/>
      <c r="AF470" s="200"/>
      <c r="AG470" s="200"/>
      <c r="AH470" s="200"/>
      <c r="AI470" s="200"/>
      <c r="AJ470" s="200"/>
      <c r="AK470" s="200"/>
      <c r="AL470" s="180" t="s">
        <v>1193</v>
      </c>
      <c r="AM470" s="200"/>
      <c r="AN470" s="180" t="s">
        <v>1193</v>
      </c>
      <c r="AO470" s="180" t="s">
        <v>1193</v>
      </c>
      <c r="AP470" s="180" t="s">
        <v>1193</v>
      </c>
      <c r="AQ470" s="180" t="s">
        <v>1193</v>
      </c>
      <c r="AR470" s="180" t="s">
        <v>1193</v>
      </c>
    </row>
    <row r="471" spans="1:44" customFormat="1" ht="39">
      <c r="A471" s="9">
        <f t="shared" si="68"/>
        <v>467</v>
      </c>
      <c r="B471" s="139" t="s">
        <v>88</v>
      </c>
      <c r="C471" s="139" t="s">
        <v>1239</v>
      </c>
      <c r="D471" s="20" t="s">
        <v>1255</v>
      </c>
      <c r="E471" s="139" t="s">
        <v>1256</v>
      </c>
      <c r="F471" s="200"/>
      <c r="G471" s="200"/>
      <c r="H471" s="139" t="s">
        <v>1249</v>
      </c>
      <c r="I471" s="139" t="s">
        <v>1253</v>
      </c>
      <c r="J471" s="198" t="s">
        <v>1248</v>
      </c>
      <c r="K471" s="9" t="s">
        <v>122</v>
      </c>
      <c r="L471" s="9" t="s">
        <v>97</v>
      </c>
      <c r="M471" s="196" t="s">
        <v>98</v>
      </c>
      <c r="N471" s="195">
        <v>0</v>
      </c>
      <c r="O471" s="195">
        <v>0</v>
      </c>
      <c r="P471" s="195">
        <f t="shared" si="77"/>
        <v>0</v>
      </c>
      <c r="Q471" s="195">
        <v>17050.000479999999</v>
      </c>
      <c r="R471" s="208">
        <v>36591.367319999998</v>
      </c>
      <c r="S471" s="195">
        <f t="shared" si="78"/>
        <v>53641.367799999993</v>
      </c>
      <c r="T471" s="195">
        <f t="shared" si="75"/>
        <v>36591.367319999998</v>
      </c>
      <c r="U471" s="195">
        <f t="shared" si="75"/>
        <v>53641.367799999993</v>
      </c>
      <c r="V471" s="194" t="str">
        <f t="shared" si="76"/>
        <v>100.0%</v>
      </c>
      <c r="W471" s="194" t="str">
        <f t="shared" si="76"/>
        <v>100.0%</v>
      </c>
      <c r="X471" s="180" t="s">
        <v>1193</v>
      </c>
      <c r="Y471" s="180" t="s">
        <v>1193</v>
      </c>
      <c r="Z471" s="200"/>
      <c r="AA471" s="200"/>
      <c r="AB471" s="200"/>
      <c r="AC471" s="200"/>
      <c r="AD471" s="200"/>
      <c r="AE471" s="200"/>
      <c r="AF471" s="200"/>
      <c r="AG471" s="200"/>
      <c r="AH471" s="200"/>
      <c r="AI471" s="200"/>
      <c r="AJ471" s="200"/>
      <c r="AK471" s="200"/>
      <c r="AL471" s="180" t="s">
        <v>1193</v>
      </c>
      <c r="AM471" s="200"/>
      <c r="AN471" s="180" t="s">
        <v>1193</v>
      </c>
      <c r="AO471" s="180" t="s">
        <v>1193</v>
      </c>
      <c r="AP471" s="180" t="s">
        <v>1193</v>
      </c>
      <c r="AQ471" s="180" t="s">
        <v>1193</v>
      </c>
      <c r="AR471" s="180" t="s">
        <v>1193</v>
      </c>
    </row>
    <row r="472" spans="1:44" customFormat="1" ht="39">
      <c r="A472" s="9">
        <f t="shared" si="68"/>
        <v>468</v>
      </c>
      <c r="B472" s="139" t="s">
        <v>88</v>
      </c>
      <c r="C472" s="139" t="s">
        <v>1239</v>
      </c>
      <c r="D472" s="20" t="s">
        <v>1255</v>
      </c>
      <c r="E472" s="139" t="s">
        <v>1256</v>
      </c>
      <c r="F472" s="200"/>
      <c r="G472" s="200"/>
      <c r="H472" s="139" t="s">
        <v>1249</v>
      </c>
      <c r="I472" s="139" t="s">
        <v>1254</v>
      </c>
      <c r="J472" s="198" t="s">
        <v>1248</v>
      </c>
      <c r="K472" s="9" t="s">
        <v>122</v>
      </c>
      <c r="L472" s="9" t="s">
        <v>97</v>
      </c>
      <c r="M472" s="196" t="s">
        <v>98</v>
      </c>
      <c r="N472" s="195">
        <v>0</v>
      </c>
      <c r="O472" s="195">
        <v>0</v>
      </c>
      <c r="P472" s="195">
        <f t="shared" si="77"/>
        <v>0</v>
      </c>
      <c r="Q472" s="195">
        <v>6123.0414700000001</v>
      </c>
      <c r="R472" s="208">
        <v>2912.5756799999999</v>
      </c>
      <c r="S472" s="195">
        <f t="shared" si="78"/>
        <v>9035.61715</v>
      </c>
      <c r="T472" s="195">
        <f t="shared" si="75"/>
        <v>2912.5756799999999</v>
      </c>
      <c r="U472" s="195">
        <f t="shared" si="75"/>
        <v>9035.61715</v>
      </c>
      <c r="V472" s="194" t="str">
        <f t="shared" si="76"/>
        <v>100.0%</v>
      </c>
      <c r="W472" s="194" t="str">
        <f t="shared" si="76"/>
        <v>100.0%</v>
      </c>
      <c r="X472" s="180" t="s">
        <v>1193</v>
      </c>
      <c r="Y472" s="180" t="s">
        <v>1193</v>
      </c>
      <c r="Z472" s="200"/>
      <c r="AA472" s="200"/>
      <c r="AB472" s="200"/>
      <c r="AC472" s="200"/>
      <c r="AD472" s="200"/>
      <c r="AE472" s="200"/>
      <c r="AF472" s="200"/>
      <c r="AG472" s="200"/>
      <c r="AH472" s="200"/>
      <c r="AI472" s="200"/>
      <c r="AJ472" s="200"/>
      <c r="AK472" s="200"/>
      <c r="AL472" s="180" t="s">
        <v>1193</v>
      </c>
      <c r="AM472" s="200"/>
      <c r="AN472" s="180" t="s">
        <v>1193</v>
      </c>
      <c r="AO472" s="180" t="s">
        <v>1193</v>
      </c>
      <c r="AP472" s="180" t="s">
        <v>1193</v>
      </c>
      <c r="AQ472" s="180" t="s">
        <v>1193</v>
      </c>
      <c r="AR472" s="180" t="s">
        <v>1193</v>
      </c>
    </row>
    <row r="473" spans="1:44" customFormat="1" ht="26.25">
      <c r="A473" s="9">
        <f t="shared" si="68"/>
        <v>469</v>
      </c>
      <c r="B473" s="139" t="s">
        <v>88</v>
      </c>
      <c r="C473" s="139" t="s">
        <v>1239</v>
      </c>
      <c r="D473" s="20" t="s">
        <v>1255</v>
      </c>
      <c r="E473" s="139" t="s">
        <v>1256</v>
      </c>
      <c r="F473" s="200"/>
      <c r="G473" s="200"/>
      <c r="H473" s="139" t="s">
        <v>311</v>
      </c>
      <c r="I473" s="139" t="s">
        <v>311</v>
      </c>
      <c r="J473" s="198" t="s">
        <v>1248</v>
      </c>
      <c r="K473" s="9" t="s">
        <v>96</v>
      </c>
      <c r="L473" s="9" t="s">
        <v>97</v>
      </c>
      <c r="M473" s="196" t="s">
        <v>98</v>
      </c>
      <c r="N473" s="195">
        <v>0</v>
      </c>
      <c r="O473" s="195">
        <v>0</v>
      </c>
      <c r="P473" s="195">
        <f t="shared" si="77"/>
        <v>0</v>
      </c>
      <c r="Q473" s="195">
        <v>-29565.582900000001</v>
      </c>
      <c r="R473" s="208">
        <v>11122.46739</v>
      </c>
      <c r="S473" s="195">
        <f t="shared" si="78"/>
        <v>-18443.115510000003</v>
      </c>
      <c r="T473" s="195">
        <f t="shared" si="75"/>
        <v>11122.46739</v>
      </c>
      <c r="U473" s="195">
        <f t="shared" si="75"/>
        <v>-18443.115510000003</v>
      </c>
      <c r="V473" s="194" t="str">
        <f t="shared" si="76"/>
        <v>100.0%</v>
      </c>
      <c r="W473" s="194" t="str">
        <f t="shared" si="76"/>
        <v>100.0%</v>
      </c>
      <c r="X473" s="180" t="s">
        <v>1193</v>
      </c>
      <c r="Y473" s="180" t="s">
        <v>1193</v>
      </c>
      <c r="Z473" s="200"/>
      <c r="AA473" s="200"/>
      <c r="AB473" s="200"/>
      <c r="AC473" s="200"/>
      <c r="AD473" s="200"/>
      <c r="AE473" s="200"/>
      <c r="AF473" s="200"/>
      <c r="AG473" s="200"/>
      <c r="AH473" s="200"/>
      <c r="AI473" s="200"/>
      <c r="AJ473" s="200"/>
      <c r="AK473" s="200"/>
      <c r="AL473" s="180" t="s">
        <v>1193</v>
      </c>
      <c r="AM473" s="200"/>
      <c r="AN473" s="180" t="s">
        <v>1193</v>
      </c>
      <c r="AO473" s="180" t="s">
        <v>1193</v>
      </c>
      <c r="AP473" s="180" t="s">
        <v>1193</v>
      </c>
      <c r="AQ473" s="180" t="s">
        <v>1193</v>
      </c>
      <c r="AR473" s="180" t="s">
        <v>1193</v>
      </c>
    </row>
    <row r="474" spans="1:44" customFormat="1" ht="26.25">
      <c r="A474" s="9">
        <f t="shared" si="68"/>
        <v>470</v>
      </c>
      <c r="B474" s="139" t="s">
        <v>88</v>
      </c>
      <c r="C474" s="139" t="s">
        <v>1239</v>
      </c>
      <c r="D474" s="20" t="s">
        <v>893</v>
      </c>
      <c r="E474" s="139" t="s">
        <v>894</v>
      </c>
      <c r="F474" s="200"/>
      <c r="G474" s="200"/>
      <c r="H474" s="139" t="s">
        <v>94</v>
      </c>
      <c r="I474" s="139" t="s">
        <v>94</v>
      </c>
      <c r="J474" s="198" t="s">
        <v>1259</v>
      </c>
      <c r="K474" s="9" t="s">
        <v>96</v>
      </c>
      <c r="L474" s="9" t="s">
        <v>97</v>
      </c>
      <c r="M474" s="196" t="s">
        <v>98</v>
      </c>
      <c r="N474" s="195">
        <v>36141.56</v>
      </c>
      <c r="O474" s="208">
        <v>39770.61937</v>
      </c>
      <c r="P474" s="195">
        <f t="shared" si="77"/>
        <v>75912.179369999998</v>
      </c>
      <c r="Q474" s="83">
        <v>36316.205999999998</v>
      </c>
      <c r="R474" s="209">
        <v>31151.706999999999</v>
      </c>
      <c r="S474" s="195">
        <f t="shared" si="78"/>
        <v>67467.913</v>
      </c>
      <c r="T474" s="195">
        <f t="shared" si="75"/>
        <v>-8618.9123700000018</v>
      </c>
      <c r="U474" s="195">
        <f t="shared" si="75"/>
        <v>-8444.2663699999976</v>
      </c>
      <c r="V474" s="194">
        <f t="shared" si="76"/>
        <v>-0.21671556808847359</v>
      </c>
      <c r="W474" s="194">
        <f t="shared" si="76"/>
        <v>-0.11123730658346923</v>
      </c>
      <c r="X474" s="180" t="str">
        <f>IF(ABS(T474)&gt;20000,"YES","NO")</f>
        <v>NO</v>
      </c>
      <c r="Y474" s="180" t="str">
        <f>IF(AND(ABS(T474)&gt;10000,ABS(V474)&gt;0.2),"YES","NO")</f>
        <v>NO</v>
      </c>
      <c r="Z474" s="200"/>
      <c r="AA474" s="200"/>
      <c r="AB474" s="200"/>
      <c r="AC474" s="200"/>
      <c r="AD474" s="200"/>
      <c r="AE474" s="200"/>
      <c r="AF474" s="200"/>
      <c r="AG474" s="200"/>
      <c r="AH474" s="200"/>
      <c r="AI474" s="200"/>
      <c r="AJ474" s="200"/>
      <c r="AK474" s="200"/>
      <c r="AL474" s="138" t="s">
        <v>1243</v>
      </c>
      <c r="AM474" s="200"/>
      <c r="AN474" s="8" t="s">
        <v>101</v>
      </c>
      <c r="AO474" s="8" t="s">
        <v>101</v>
      </c>
      <c r="AP474" s="8" t="s">
        <v>101</v>
      </c>
      <c r="AQ474" s="8" t="s">
        <v>102</v>
      </c>
      <c r="AR474" s="180" t="s">
        <v>1193</v>
      </c>
    </row>
    <row r="475" spans="1:44" customFormat="1" ht="51.75">
      <c r="A475" s="9">
        <f t="shared" si="68"/>
        <v>471</v>
      </c>
      <c r="B475" s="139" t="s">
        <v>88</v>
      </c>
      <c r="C475" s="139" t="s">
        <v>1239</v>
      </c>
      <c r="D475" s="20" t="s">
        <v>893</v>
      </c>
      <c r="E475" s="139" t="s">
        <v>894</v>
      </c>
      <c r="F475" s="200"/>
      <c r="G475" s="200"/>
      <c r="H475" s="139" t="s">
        <v>311</v>
      </c>
      <c r="I475" s="139" t="s">
        <v>311</v>
      </c>
      <c r="J475" s="198" t="s">
        <v>1260</v>
      </c>
      <c r="K475" s="9" t="s">
        <v>96</v>
      </c>
      <c r="L475" s="9" t="s">
        <v>97</v>
      </c>
      <c r="M475" s="196" t="s">
        <v>98</v>
      </c>
      <c r="N475" s="195">
        <v>0</v>
      </c>
      <c r="O475" s="208">
        <v>0</v>
      </c>
      <c r="P475" s="195">
        <f t="shared" si="77"/>
        <v>0</v>
      </c>
      <c r="Q475" s="83">
        <v>4891.2257099999997</v>
      </c>
      <c r="R475" s="209">
        <v>5027.9120000000003</v>
      </c>
      <c r="S475" s="195">
        <f t="shared" si="78"/>
        <v>9919.1377099999991</v>
      </c>
      <c r="T475" s="195">
        <f t="shared" si="75"/>
        <v>5027.9120000000003</v>
      </c>
      <c r="U475" s="195">
        <f t="shared" si="75"/>
        <v>9919.1377099999991</v>
      </c>
      <c r="V475" s="194" t="str">
        <f t="shared" si="76"/>
        <v>100.0%</v>
      </c>
      <c r="W475" s="194" t="str">
        <f t="shared" si="76"/>
        <v>100.0%</v>
      </c>
      <c r="X475" s="180" t="s">
        <v>1193</v>
      </c>
      <c r="Y475" s="180" t="s">
        <v>1193</v>
      </c>
      <c r="Z475" s="200"/>
      <c r="AA475" s="200"/>
      <c r="AB475" s="200"/>
      <c r="AC475" s="200"/>
      <c r="AD475" s="200"/>
      <c r="AE475" s="200"/>
      <c r="AF475" s="200"/>
      <c r="AG475" s="200"/>
      <c r="AH475" s="200"/>
      <c r="AI475" s="200"/>
      <c r="AJ475" s="200"/>
      <c r="AK475" s="200"/>
      <c r="AL475" s="180" t="s">
        <v>1193</v>
      </c>
      <c r="AM475" s="200"/>
      <c r="AN475" s="180" t="s">
        <v>1193</v>
      </c>
      <c r="AO475" s="180" t="s">
        <v>1193</v>
      </c>
      <c r="AP475" s="180" t="s">
        <v>1193</v>
      </c>
      <c r="AQ475" s="180" t="s">
        <v>1193</v>
      </c>
      <c r="AR475" s="180" t="s">
        <v>1193</v>
      </c>
    </row>
    <row r="476" spans="1:44" customFormat="1" ht="26.25">
      <c r="A476" s="9">
        <f t="shared" si="68"/>
        <v>472</v>
      </c>
      <c r="B476" s="139" t="s">
        <v>88</v>
      </c>
      <c r="C476" s="139" t="s">
        <v>1239</v>
      </c>
      <c r="D476" s="20" t="s">
        <v>893</v>
      </c>
      <c r="E476" s="139" t="s">
        <v>894</v>
      </c>
      <c r="F476" s="200"/>
      <c r="G476" s="200"/>
      <c r="H476" s="139" t="s">
        <v>1261</v>
      </c>
      <c r="I476" s="139" t="s">
        <v>1262</v>
      </c>
      <c r="J476" s="198" t="s">
        <v>1263</v>
      </c>
      <c r="K476" s="9" t="s">
        <v>122</v>
      </c>
      <c r="L476" s="9" t="s">
        <v>97</v>
      </c>
      <c r="M476" s="196" t="s">
        <v>98</v>
      </c>
      <c r="N476" s="195">
        <v>0</v>
      </c>
      <c r="O476" s="195">
        <v>0</v>
      </c>
      <c r="P476" s="195">
        <f t="shared" si="77"/>
        <v>0</v>
      </c>
      <c r="Q476" s="83">
        <v>0</v>
      </c>
      <c r="R476" s="209">
        <v>6055.7103999999999</v>
      </c>
      <c r="S476" s="195">
        <f t="shared" si="78"/>
        <v>6055.7103999999999</v>
      </c>
      <c r="T476" s="195">
        <f t="shared" si="75"/>
        <v>6055.7103999999999</v>
      </c>
      <c r="U476" s="195">
        <f t="shared" si="75"/>
        <v>6055.7103999999999</v>
      </c>
      <c r="V476" s="194" t="str">
        <f t="shared" si="76"/>
        <v>100.0%</v>
      </c>
      <c r="W476" s="194" t="str">
        <f t="shared" si="76"/>
        <v>100.0%</v>
      </c>
      <c r="X476" s="180" t="s">
        <v>1193</v>
      </c>
      <c r="Y476" s="180" t="s">
        <v>1193</v>
      </c>
      <c r="Z476" s="200"/>
      <c r="AA476" s="200"/>
      <c r="AB476" s="200"/>
      <c r="AC476" s="200"/>
      <c r="AD476" s="200"/>
      <c r="AE476" s="200"/>
      <c r="AF476" s="200"/>
      <c r="AG476" s="200"/>
      <c r="AH476" s="200"/>
      <c r="AI476" s="200"/>
      <c r="AJ476" s="200"/>
      <c r="AK476" s="200"/>
      <c r="AL476" s="180" t="s">
        <v>1193</v>
      </c>
      <c r="AM476" s="200"/>
      <c r="AN476" s="180" t="s">
        <v>1193</v>
      </c>
      <c r="AO476" s="180" t="s">
        <v>1193</v>
      </c>
      <c r="AP476" s="180" t="s">
        <v>1193</v>
      </c>
      <c r="AQ476" s="180" t="s">
        <v>1193</v>
      </c>
      <c r="AR476" s="180" t="s">
        <v>1193</v>
      </c>
    </row>
    <row r="477" spans="1:44" customFormat="1" ht="26.25">
      <c r="A477" s="9">
        <f t="shared" si="68"/>
        <v>473</v>
      </c>
      <c r="B477" s="139" t="s">
        <v>88</v>
      </c>
      <c r="C477" s="139" t="s">
        <v>1239</v>
      </c>
      <c r="D477" s="20" t="s">
        <v>893</v>
      </c>
      <c r="E477" s="139" t="s">
        <v>894</v>
      </c>
      <c r="F477" s="200"/>
      <c r="G477" s="200"/>
      <c r="H477" s="139" t="s">
        <v>1264</v>
      </c>
      <c r="I477" s="139" t="s">
        <v>1265</v>
      </c>
      <c r="J477" s="198" t="s">
        <v>1266</v>
      </c>
      <c r="K477" s="9" t="s">
        <v>122</v>
      </c>
      <c r="L477" s="9" t="s">
        <v>97</v>
      </c>
      <c r="M477" s="196" t="s">
        <v>98</v>
      </c>
      <c r="N477" s="195">
        <v>0</v>
      </c>
      <c r="O477" s="195">
        <v>0</v>
      </c>
      <c r="P477" s="195">
        <f t="shared" si="77"/>
        <v>0</v>
      </c>
      <c r="Q477" s="83">
        <v>1509.81897</v>
      </c>
      <c r="R477" s="209">
        <v>332.09100000000001</v>
      </c>
      <c r="S477" s="195">
        <f t="shared" si="78"/>
        <v>1841.9099700000002</v>
      </c>
      <c r="T477" s="195">
        <f t="shared" si="75"/>
        <v>332.09100000000001</v>
      </c>
      <c r="U477" s="195">
        <f t="shared" si="75"/>
        <v>1841.9099700000002</v>
      </c>
      <c r="V477" s="194" t="str">
        <f t="shared" si="76"/>
        <v>100.0%</v>
      </c>
      <c r="W477" s="194" t="str">
        <f t="shared" si="76"/>
        <v>100.0%</v>
      </c>
      <c r="X477" s="180" t="s">
        <v>1193</v>
      </c>
      <c r="Y477" s="180" t="s">
        <v>1193</v>
      </c>
      <c r="Z477" s="200"/>
      <c r="AA477" s="200"/>
      <c r="AB477" s="200"/>
      <c r="AC477" s="200"/>
      <c r="AD477" s="200"/>
      <c r="AE477" s="200"/>
      <c r="AF477" s="200"/>
      <c r="AG477" s="200"/>
      <c r="AH477" s="200"/>
      <c r="AI477" s="200"/>
      <c r="AJ477" s="200"/>
      <c r="AK477" s="200"/>
      <c r="AL477" s="180" t="s">
        <v>1193</v>
      </c>
      <c r="AM477" s="200"/>
      <c r="AN477" s="180" t="s">
        <v>1193</v>
      </c>
      <c r="AO477" s="180" t="s">
        <v>1193</v>
      </c>
      <c r="AP477" s="180" t="s">
        <v>1193</v>
      </c>
      <c r="AQ477" s="180" t="s">
        <v>1193</v>
      </c>
      <c r="AR477" s="180" t="s">
        <v>1193</v>
      </c>
    </row>
    <row r="478" spans="1:44" customFormat="1" ht="26.25">
      <c r="A478" s="9">
        <f t="shared" si="68"/>
        <v>474</v>
      </c>
      <c r="B478" s="139" t="s">
        <v>88</v>
      </c>
      <c r="C478" s="139" t="s">
        <v>1239</v>
      </c>
      <c r="D478" s="20" t="s">
        <v>893</v>
      </c>
      <c r="E478" s="139" t="s">
        <v>894</v>
      </c>
      <c r="F478" s="200"/>
      <c r="G478" s="200"/>
      <c r="H478" s="139" t="s">
        <v>1264</v>
      </c>
      <c r="I478" s="139" t="s">
        <v>1267</v>
      </c>
      <c r="J478" s="198" t="s">
        <v>1266</v>
      </c>
      <c r="K478" s="9" t="s">
        <v>122</v>
      </c>
      <c r="L478" s="9" t="s">
        <v>97</v>
      </c>
      <c r="M478" s="196" t="s">
        <v>98</v>
      </c>
      <c r="N478" s="195">
        <v>0</v>
      </c>
      <c r="O478" s="195">
        <v>0</v>
      </c>
      <c r="P478" s="195">
        <f t="shared" si="77"/>
        <v>0</v>
      </c>
      <c r="Q478" s="83">
        <v>24702.81</v>
      </c>
      <c r="R478" s="209">
        <v>14364.807000000001</v>
      </c>
      <c r="S478" s="195">
        <f t="shared" si="78"/>
        <v>39067.616999999998</v>
      </c>
      <c r="T478" s="195">
        <f t="shared" si="75"/>
        <v>14364.807000000001</v>
      </c>
      <c r="U478" s="195">
        <f t="shared" si="75"/>
        <v>39067.616999999998</v>
      </c>
      <c r="V478" s="194" t="str">
        <f t="shared" si="76"/>
        <v>100.0%</v>
      </c>
      <c r="W478" s="194" t="str">
        <f t="shared" si="76"/>
        <v>100.0%</v>
      </c>
      <c r="X478" s="180" t="s">
        <v>1193</v>
      </c>
      <c r="Y478" s="180" t="s">
        <v>1193</v>
      </c>
      <c r="Z478" s="200"/>
      <c r="AA478" s="200"/>
      <c r="AB478" s="200"/>
      <c r="AC478" s="200"/>
      <c r="AD478" s="200"/>
      <c r="AE478" s="200"/>
      <c r="AF478" s="200"/>
      <c r="AG478" s="200"/>
      <c r="AH478" s="200"/>
      <c r="AI478" s="200"/>
      <c r="AJ478" s="200"/>
      <c r="AK478" s="200"/>
      <c r="AL478" s="180" t="s">
        <v>1193</v>
      </c>
      <c r="AM478" s="200"/>
      <c r="AN478" s="180" t="s">
        <v>1193</v>
      </c>
      <c r="AO478" s="180" t="s">
        <v>1193</v>
      </c>
      <c r="AP478" s="180" t="s">
        <v>1193</v>
      </c>
      <c r="AQ478" s="180" t="s">
        <v>1193</v>
      </c>
      <c r="AR478" s="180" t="s">
        <v>1193</v>
      </c>
    </row>
    <row r="479" spans="1:44" customFormat="1" ht="26.25">
      <c r="A479" s="9">
        <f t="shared" si="68"/>
        <v>475</v>
      </c>
      <c r="B479" s="139" t="s">
        <v>88</v>
      </c>
      <c r="C479" s="139" t="s">
        <v>1239</v>
      </c>
      <c r="D479" s="20" t="s">
        <v>893</v>
      </c>
      <c r="E479" s="139" t="s">
        <v>894</v>
      </c>
      <c r="F479" s="200"/>
      <c r="G479" s="200"/>
      <c r="H479" s="139" t="s">
        <v>1264</v>
      </c>
      <c r="I479" s="139" t="s">
        <v>1268</v>
      </c>
      <c r="J479" s="198" t="s">
        <v>1266</v>
      </c>
      <c r="K479" s="9" t="s">
        <v>122</v>
      </c>
      <c r="L479" s="9" t="s">
        <v>97</v>
      </c>
      <c r="M479" s="196" t="s">
        <v>98</v>
      </c>
      <c r="N479" s="195">
        <v>0</v>
      </c>
      <c r="O479" s="195">
        <v>0</v>
      </c>
      <c r="P479" s="195">
        <f t="shared" si="77"/>
        <v>0</v>
      </c>
      <c r="Q479" s="83">
        <v>1533.962</v>
      </c>
      <c r="R479" s="209">
        <v>4605.3140000000003</v>
      </c>
      <c r="S479" s="195">
        <f t="shared" si="78"/>
        <v>6139.2759999999998</v>
      </c>
      <c r="T479" s="195">
        <f t="shared" si="75"/>
        <v>4605.3140000000003</v>
      </c>
      <c r="U479" s="195">
        <f t="shared" si="75"/>
        <v>6139.2759999999998</v>
      </c>
      <c r="V479" s="194" t="str">
        <f t="shared" si="76"/>
        <v>100.0%</v>
      </c>
      <c r="W479" s="194" t="str">
        <f t="shared" si="76"/>
        <v>100.0%</v>
      </c>
      <c r="X479" s="180" t="s">
        <v>1193</v>
      </c>
      <c r="Y479" s="180" t="s">
        <v>1193</v>
      </c>
      <c r="Z479" s="200"/>
      <c r="AA479" s="200"/>
      <c r="AB479" s="200"/>
      <c r="AC479" s="200"/>
      <c r="AD479" s="200"/>
      <c r="AE479" s="200"/>
      <c r="AF479" s="200"/>
      <c r="AG479" s="200"/>
      <c r="AH479" s="200"/>
      <c r="AI479" s="200"/>
      <c r="AJ479" s="200"/>
      <c r="AK479" s="200"/>
      <c r="AL479" s="180" t="s">
        <v>1193</v>
      </c>
      <c r="AM479" s="200"/>
      <c r="AN479" s="180" t="s">
        <v>1193</v>
      </c>
      <c r="AO479" s="180" t="s">
        <v>1193</v>
      </c>
      <c r="AP479" s="180" t="s">
        <v>1193</v>
      </c>
      <c r="AQ479" s="180" t="s">
        <v>1193</v>
      </c>
      <c r="AR479" s="180" t="s">
        <v>1193</v>
      </c>
    </row>
    <row r="480" spans="1:44" customFormat="1" ht="26.25">
      <c r="A480" s="9">
        <f t="shared" si="68"/>
        <v>476</v>
      </c>
      <c r="B480" s="139" t="s">
        <v>88</v>
      </c>
      <c r="C480" s="139" t="s">
        <v>1239</v>
      </c>
      <c r="D480" s="20" t="s">
        <v>893</v>
      </c>
      <c r="E480" s="139" t="s">
        <v>894</v>
      </c>
      <c r="F480" s="200"/>
      <c r="G480" s="200"/>
      <c r="H480" s="139" t="s">
        <v>1264</v>
      </c>
      <c r="I480" s="139" t="s">
        <v>1269</v>
      </c>
      <c r="J480" s="198" t="s">
        <v>1266</v>
      </c>
      <c r="K480" s="9" t="s">
        <v>122</v>
      </c>
      <c r="L480" s="9" t="s">
        <v>97</v>
      </c>
      <c r="M480" s="196" t="s">
        <v>98</v>
      </c>
      <c r="N480" s="195">
        <v>0</v>
      </c>
      <c r="O480" s="195">
        <v>0</v>
      </c>
      <c r="P480" s="195">
        <f t="shared" si="77"/>
        <v>0</v>
      </c>
      <c r="Q480" s="83">
        <v>3678.3890000000001</v>
      </c>
      <c r="R480" s="209">
        <v>765.87300000000005</v>
      </c>
      <c r="S480" s="195">
        <f t="shared" si="78"/>
        <v>4444.2620000000006</v>
      </c>
      <c r="T480" s="195">
        <f t="shared" si="75"/>
        <v>765.87300000000005</v>
      </c>
      <c r="U480" s="195">
        <f t="shared" si="75"/>
        <v>4444.2620000000006</v>
      </c>
      <c r="V480" s="194" t="str">
        <f t="shared" si="76"/>
        <v>100.0%</v>
      </c>
      <c r="W480" s="194" t="str">
        <f t="shared" si="76"/>
        <v>100.0%</v>
      </c>
      <c r="X480" s="180" t="s">
        <v>1193</v>
      </c>
      <c r="Y480" s="180" t="s">
        <v>1193</v>
      </c>
      <c r="Z480" s="200"/>
      <c r="AA480" s="200"/>
      <c r="AB480" s="200"/>
      <c r="AC480" s="200"/>
      <c r="AD480" s="200"/>
      <c r="AE480" s="200"/>
      <c r="AF480" s="200"/>
      <c r="AG480" s="200"/>
      <c r="AH480" s="200"/>
      <c r="AI480" s="200"/>
      <c r="AJ480" s="200"/>
      <c r="AK480" s="200"/>
      <c r="AL480" s="180" t="s">
        <v>1193</v>
      </c>
      <c r="AM480" s="200"/>
      <c r="AN480" s="180" t="s">
        <v>1193</v>
      </c>
      <c r="AO480" s="180" t="s">
        <v>1193</v>
      </c>
      <c r="AP480" s="180" t="s">
        <v>1193</v>
      </c>
      <c r="AQ480" s="180" t="s">
        <v>1193</v>
      </c>
      <c r="AR480" s="180" t="s">
        <v>1193</v>
      </c>
    </row>
    <row r="481" spans="1:44" customFormat="1" ht="21" customHeight="1">
      <c r="A481" s="9">
        <f t="shared" si="68"/>
        <v>477</v>
      </c>
      <c r="B481" s="139" t="s">
        <v>88</v>
      </c>
      <c r="C481" s="139" t="s">
        <v>1239</v>
      </c>
      <c r="D481" s="20" t="s">
        <v>1270</v>
      </c>
      <c r="E481" s="139" t="s">
        <v>1271</v>
      </c>
      <c r="F481" s="200"/>
      <c r="G481" s="200"/>
      <c r="H481" s="139" t="s">
        <v>94</v>
      </c>
      <c r="I481" s="139" t="s">
        <v>94</v>
      </c>
      <c r="J481" s="198" t="s">
        <v>1266</v>
      </c>
      <c r="K481" s="9" t="s">
        <v>96</v>
      </c>
      <c r="L481" s="9" t="s">
        <v>97</v>
      </c>
      <c r="M481" s="196" t="s">
        <v>98</v>
      </c>
      <c r="N481" s="195">
        <v>14690.328799999999</v>
      </c>
      <c r="O481" s="208">
        <v>15279.89834</v>
      </c>
      <c r="P481" s="195">
        <f t="shared" si="77"/>
        <v>29970.227139999999</v>
      </c>
      <c r="Q481" s="195">
        <v>11808.961370000001</v>
      </c>
      <c r="R481" s="208">
        <v>21858.887999999999</v>
      </c>
      <c r="S481" s="195">
        <f t="shared" si="78"/>
        <v>33667.849369999996</v>
      </c>
      <c r="T481" s="195">
        <f t="shared" si="75"/>
        <v>6578.9896599999993</v>
      </c>
      <c r="U481" s="195">
        <f t="shared" si="75"/>
        <v>3697.6222299999972</v>
      </c>
      <c r="V481" s="194">
        <f t="shared" si="76"/>
        <v>0.43056501513347106</v>
      </c>
      <c r="W481" s="194">
        <f t="shared" si="76"/>
        <v>0.12337651672532493</v>
      </c>
      <c r="X481" s="180" t="str">
        <f>IF(ABS(T481)&gt;20000,"YES","NO")</f>
        <v>NO</v>
      </c>
      <c r="Y481" s="180" t="str">
        <f>IF(AND(ABS(T481)&gt;10000,ABS(V481)&gt;0.2),"YES","NO")</f>
        <v>NO</v>
      </c>
      <c r="Z481" s="200"/>
      <c r="AA481" s="200"/>
      <c r="AB481" s="200"/>
      <c r="AC481" s="200"/>
      <c r="AD481" s="200"/>
      <c r="AE481" s="200"/>
      <c r="AF481" s="200"/>
      <c r="AG481" s="200"/>
      <c r="AH481" s="200"/>
      <c r="AI481" s="200"/>
      <c r="AJ481" s="200"/>
      <c r="AK481" s="200"/>
      <c r="AL481" s="138" t="s">
        <v>1243</v>
      </c>
      <c r="AM481" s="200"/>
      <c r="AN481" s="8" t="s">
        <v>101</v>
      </c>
      <c r="AO481" s="8" t="s">
        <v>101</v>
      </c>
      <c r="AP481" s="8" t="s">
        <v>101</v>
      </c>
      <c r="AQ481" s="8" t="s">
        <v>102</v>
      </c>
      <c r="AR481" s="180" t="s">
        <v>1193</v>
      </c>
    </row>
    <row r="482" spans="1:44" customFormat="1" ht="26.25">
      <c r="A482" s="9">
        <f t="shared" si="68"/>
        <v>478</v>
      </c>
      <c r="B482" s="139" t="s">
        <v>88</v>
      </c>
      <c r="C482" s="139" t="s">
        <v>1239</v>
      </c>
      <c r="D482" s="20" t="s">
        <v>1270</v>
      </c>
      <c r="E482" s="139" t="s">
        <v>1271</v>
      </c>
      <c r="F482" s="200"/>
      <c r="G482" s="200"/>
      <c r="H482" s="139" t="s">
        <v>1272</v>
      </c>
      <c r="I482" s="139" t="s">
        <v>1273</v>
      </c>
      <c r="J482" s="198" t="s">
        <v>1266</v>
      </c>
      <c r="K482" s="9" t="s">
        <v>122</v>
      </c>
      <c r="L482" s="9" t="s">
        <v>97</v>
      </c>
      <c r="M482" s="196" t="s">
        <v>98</v>
      </c>
      <c r="N482" s="195">
        <v>0</v>
      </c>
      <c r="O482" s="195">
        <v>0</v>
      </c>
      <c r="P482" s="195">
        <f t="shared" si="77"/>
        <v>0</v>
      </c>
      <c r="Q482" s="195">
        <v>8313.6360000000004</v>
      </c>
      <c r="R482" s="208">
        <v>5986.18</v>
      </c>
      <c r="S482" s="195">
        <f t="shared" si="78"/>
        <v>14299.816000000001</v>
      </c>
      <c r="T482" s="195">
        <f t="shared" si="75"/>
        <v>5986.18</v>
      </c>
      <c r="U482" s="195">
        <f t="shared" si="75"/>
        <v>14299.816000000001</v>
      </c>
      <c r="V482" s="194" t="str">
        <f t="shared" si="76"/>
        <v>100.0%</v>
      </c>
      <c r="W482" s="194" t="str">
        <f t="shared" si="76"/>
        <v>100.0%</v>
      </c>
      <c r="X482" s="180" t="s">
        <v>1193</v>
      </c>
      <c r="Y482" s="180" t="s">
        <v>1193</v>
      </c>
      <c r="Z482" s="200"/>
      <c r="AA482" s="200"/>
      <c r="AB482" s="200"/>
      <c r="AC482" s="200"/>
      <c r="AD482" s="200"/>
      <c r="AE482" s="200"/>
      <c r="AF482" s="200"/>
      <c r="AG482" s="200"/>
      <c r="AH482" s="200"/>
      <c r="AI482" s="200"/>
      <c r="AJ482" s="200"/>
      <c r="AK482" s="200"/>
      <c r="AL482" s="180" t="s">
        <v>1193</v>
      </c>
      <c r="AM482" s="200"/>
      <c r="AN482" s="180" t="s">
        <v>1193</v>
      </c>
      <c r="AO482" s="180" t="s">
        <v>1193</v>
      </c>
      <c r="AP482" s="180" t="s">
        <v>1193</v>
      </c>
      <c r="AQ482" s="180" t="s">
        <v>1193</v>
      </c>
      <c r="AR482" s="180" t="s">
        <v>1193</v>
      </c>
    </row>
    <row r="483" spans="1:44" customFormat="1" ht="26.25">
      <c r="A483" s="9">
        <f t="shared" si="68"/>
        <v>479</v>
      </c>
      <c r="B483" s="139" t="s">
        <v>88</v>
      </c>
      <c r="C483" s="139" t="s">
        <v>1239</v>
      </c>
      <c r="D483" s="20" t="s">
        <v>1270</v>
      </c>
      <c r="E483" s="139" t="s">
        <v>1271</v>
      </c>
      <c r="F483" s="200"/>
      <c r="G483" s="200"/>
      <c r="H483" s="139" t="s">
        <v>1272</v>
      </c>
      <c r="I483" s="139" t="s">
        <v>1274</v>
      </c>
      <c r="J483" s="198" t="s">
        <v>1266</v>
      </c>
      <c r="K483" s="9" t="s">
        <v>122</v>
      </c>
      <c r="L483" s="9" t="s">
        <v>97</v>
      </c>
      <c r="M483" s="196" t="s">
        <v>98</v>
      </c>
      <c r="N483" s="195">
        <v>0</v>
      </c>
      <c r="O483" s="195">
        <v>0</v>
      </c>
      <c r="P483" s="195">
        <f t="shared" si="77"/>
        <v>0</v>
      </c>
      <c r="Q483" s="195">
        <v>3495.32537</v>
      </c>
      <c r="R483" s="208">
        <v>15872.708000000001</v>
      </c>
      <c r="S483" s="195">
        <f t="shared" si="78"/>
        <v>19368.033370000001</v>
      </c>
      <c r="T483" s="195">
        <f t="shared" si="75"/>
        <v>15872.708000000001</v>
      </c>
      <c r="U483" s="195">
        <f t="shared" si="75"/>
        <v>19368.033370000001</v>
      </c>
      <c r="V483" s="194" t="str">
        <f t="shared" si="76"/>
        <v>100.0%</v>
      </c>
      <c r="W483" s="194" t="str">
        <f t="shared" si="76"/>
        <v>100.0%</v>
      </c>
      <c r="X483" s="180" t="s">
        <v>1193</v>
      </c>
      <c r="Y483" s="180" t="s">
        <v>1193</v>
      </c>
      <c r="Z483" s="200"/>
      <c r="AA483" s="200"/>
      <c r="AB483" s="200"/>
      <c r="AC483" s="200"/>
      <c r="AD483" s="200"/>
      <c r="AE483" s="200"/>
      <c r="AF483" s="200"/>
      <c r="AG483" s="200"/>
      <c r="AH483" s="200"/>
      <c r="AI483" s="200"/>
      <c r="AJ483" s="200"/>
      <c r="AK483" s="200"/>
      <c r="AL483" s="180" t="s">
        <v>1193</v>
      </c>
      <c r="AM483" s="200"/>
      <c r="AN483" s="180" t="s">
        <v>1193</v>
      </c>
      <c r="AO483" s="180" t="s">
        <v>1193</v>
      </c>
      <c r="AP483" s="180" t="s">
        <v>1193</v>
      </c>
      <c r="AQ483" s="180" t="s">
        <v>1193</v>
      </c>
      <c r="AR483" s="180" t="s">
        <v>1193</v>
      </c>
    </row>
    <row r="484" spans="1:44" customFormat="1" ht="110.65" customHeight="1">
      <c r="A484" s="9">
        <f t="shared" si="68"/>
        <v>480</v>
      </c>
      <c r="B484" s="139" t="s">
        <v>88</v>
      </c>
      <c r="C484" s="139" t="s">
        <v>1275</v>
      </c>
      <c r="D484" s="20" t="s">
        <v>893</v>
      </c>
      <c r="E484" s="139" t="s">
        <v>894</v>
      </c>
      <c r="F484" s="200"/>
      <c r="G484" s="200"/>
      <c r="H484" s="139" t="s">
        <v>94</v>
      </c>
      <c r="I484" s="139" t="s">
        <v>94</v>
      </c>
      <c r="J484" s="198" t="s">
        <v>1276</v>
      </c>
      <c r="K484" s="9" t="s">
        <v>96</v>
      </c>
      <c r="L484" s="9" t="s">
        <v>97</v>
      </c>
      <c r="M484" s="196" t="s">
        <v>98</v>
      </c>
      <c r="N484" s="195">
        <v>286508.81393</v>
      </c>
      <c r="O484" s="208">
        <v>298007.32237000001</v>
      </c>
      <c r="P484" s="195">
        <f t="shared" si="77"/>
        <v>584516.13630000001</v>
      </c>
      <c r="Q484" s="195">
        <f>245521.0151</f>
        <v>245521.01509999999</v>
      </c>
      <c r="R484" s="208">
        <v>361196.39426999999</v>
      </c>
      <c r="S484" s="195">
        <f t="shared" si="78"/>
        <v>606717.40937000001</v>
      </c>
      <c r="T484" s="195">
        <f t="shared" si="75"/>
        <v>63189.071899999981</v>
      </c>
      <c r="U484" s="195">
        <f t="shared" si="75"/>
        <v>22201.273069999996</v>
      </c>
      <c r="V484" s="194">
        <f t="shared" si="76"/>
        <v>0.21203865528359628</v>
      </c>
      <c r="W484" s="194">
        <f t="shared" si="76"/>
        <v>3.7982309967581979E-2</v>
      </c>
      <c r="X484" s="180" t="str">
        <f>IF(ABS(T484)&gt;20000,"YES","NO")</f>
        <v>YES</v>
      </c>
      <c r="Y484" s="180" t="str">
        <f>IF(AND(ABS(T484)&gt;10000,ABS(V484)&gt;0.2),"YES","NO")</f>
        <v>YES</v>
      </c>
      <c r="Z484" s="200"/>
      <c r="AA484" s="200"/>
      <c r="AB484" s="200"/>
      <c r="AC484" s="200"/>
      <c r="AD484" s="200"/>
      <c r="AE484" s="200"/>
      <c r="AF484" s="200"/>
      <c r="AG484" s="200"/>
      <c r="AH484" s="200"/>
      <c r="AI484" s="200"/>
      <c r="AJ484" s="200"/>
      <c r="AK484" s="200"/>
      <c r="AL484" s="159" t="s">
        <v>1277</v>
      </c>
      <c r="AM484" s="200"/>
      <c r="AN484" s="8" t="s">
        <v>101</v>
      </c>
      <c r="AO484" s="8" t="s">
        <v>101</v>
      </c>
      <c r="AP484" s="8" t="s">
        <v>101</v>
      </c>
      <c r="AQ484" s="8" t="s">
        <v>108</v>
      </c>
      <c r="AR484" s="159" t="s">
        <v>1278</v>
      </c>
    </row>
    <row r="485" spans="1:44" customFormat="1" ht="39">
      <c r="A485" s="9">
        <f t="shared" si="68"/>
        <v>481</v>
      </c>
      <c r="B485" s="139" t="s">
        <v>88</v>
      </c>
      <c r="C485" s="139" t="s">
        <v>1275</v>
      </c>
      <c r="D485" s="20" t="s">
        <v>893</v>
      </c>
      <c r="E485" s="139" t="s">
        <v>894</v>
      </c>
      <c r="F485" s="200"/>
      <c r="G485" s="200"/>
      <c r="H485" s="139" t="s">
        <v>1279</v>
      </c>
      <c r="I485" s="139" t="s">
        <v>1280</v>
      </c>
      <c r="J485" s="198" t="s">
        <v>1276</v>
      </c>
      <c r="K485" s="9" t="s">
        <v>122</v>
      </c>
      <c r="L485" s="9" t="s">
        <v>97</v>
      </c>
      <c r="M485" s="196" t="s">
        <v>98</v>
      </c>
      <c r="N485" s="195">
        <v>0</v>
      </c>
      <c r="O485" s="195">
        <v>0</v>
      </c>
      <c r="P485" s="195">
        <f t="shared" si="77"/>
        <v>0</v>
      </c>
      <c r="Q485" s="195">
        <v>86042</v>
      </c>
      <c r="R485" s="195">
        <v>130354.901</v>
      </c>
      <c r="S485" s="195">
        <f t="shared" si="78"/>
        <v>216396.90100000001</v>
      </c>
      <c r="T485" s="195">
        <f t="shared" si="75"/>
        <v>130354.901</v>
      </c>
      <c r="U485" s="195">
        <f t="shared" si="75"/>
        <v>216396.90100000001</v>
      </c>
      <c r="V485" s="194" t="str">
        <f t="shared" si="76"/>
        <v>100.0%</v>
      </c>
      <c r="W485" s="194" t="str">
        <f t="shared" si="76"/>
        <v>100.0%</v>
      </c>
      <c r="X485" s="180" t="s">
        <v>1193</v>
      </c>
      <c r="Y485" s="180" t="s">
        <v>1193</v>
      </c>
      <c r="Z485" s="200"/>
      <c r="AA485" s="200"/>
      <c r="AB485" s="200"/>
      <c r="AC485" s="200"/>
      <c r="AD485" s="200"/>
      <c r="AE485" s="200"/>
      <c r="AF485" s="200"/>
      <c r="AG485" s="200"/>
      <c r="AH485" s="200"/>
      <c r="AI485" s="200"/>
      <c r="AJ485" s="200"/>
      <c r="AK485" s="200"/>
      <c r="AL485" s="180" t="s">
        <v>1193</v>
      </c>
      <c r="AM485" s="200"/>
      <c r="AN485" s="180" t="s">
        <v>1193</v>
      </c>
      <c r="AO485" s="180" t="s">
        <v>1193</v>
      </c>
      <c r="AP485" s="180" t="s">
        <v>1193</v>
      </c>
      <c r="AQ485" s="180" t="s">
        <v>1193</v>
      </c>
      <c r="AR485" s="180" t="s">
        <v>1193</v>
      </c>
    </row>
    <row r="486" spans="1:44" customFormat="1" ht="26.25">
      <c r="A486" s="9">
        <f t="shared" si="68"/>
        <v>482</v>
      </c>
      <c r="B486" s="139" t="s">
        <v>88</v>
      </c>
      <c r="C486" s="139" t="s">
        <v>1275</v>
      </c>
      <c r="D486" s="20" t="s">
        <v>893</v>
      </c>
      <c r="E486" s="139" t="s">
        <v>894</v>
      </c>
      <c r="F486" s="200"/>
      <c r="G486" s="200"/>
      <c r="H486" s="139" t="s">
        <v>1279</v>
      </c>
      <c r="I486" s="139" t="s">
        <v>1281</v>
      </c>
      <c r="J486" s="198" t="s">
        <v>1276</v>
      </c>
      <c r="K486" s="9" t="s">
        <v>122</v>
      </c>
      <c r="L486" s="9" t="s">
        <v>97</v>
      </c>
      <c r="M486" s="196" t="s">
        <v>98</v>
      </c>
      <c r="N486" s="195">
        <v>0</v>
      </c>
      <c r="O486" s="195">
        <v>0</v>
      </c>
      <c r="P486" s="195">
        <f t="shared" si="77"/>
        <v>0</v>
      </c>
      <c r="Q486" s="195">
        <v>61471</v>
      </c>
      <c r="R486" s="195">
        <v>74737.767000000007</v>
      </c>
      <c r="S486" s="195">
        <f t="shared" si="78"/>
        <v>136208.76699999999</v>
      </c>
      <c r="T486" s="195">
        <f t="shared" si="75"/>
        <v>74737.767000000007</v>
      </c>
      <c r="U486" s="195">
        <f t="shared" si="75"/>
        <v>136208.76699999999</v>
      </c>
      <c r="V486" s="194" t="str">
        <f t="shared" si="76"/>
        <v>100.0%</v>
      </c>
      <c r="W486" s="194" t="str">
        <f t="shared" si="76"/>
        <v>100.0%</v>
      </c>
      <c r="X486" s="180" t="s">
        <v>1193</v>
      </c>
      <c r="Y486" s="180" t="s">
        <v>1193</v>
      </c>
      <c r="Z486" s="200"/>
      <c r="AA486" s="200"/>
      <c r="AB486" s="200"/>
      <c r="AC486" s="200"/>
      <c r="AD486" s="200"/>
      <c r="AE486" s="200"/>
      <c r="AF486" s="200"/>
      <c r="AG486" s="200"/>
      <c r="AH486" s="200"/>
      <c r="AI486" s="200"/>
      <c r="AJ486" s="200"/>
      <c r="AK486" s="200"/>
      <c r="AL486" s="180" t="s">
        <v>1193</v>
      </c>
      <c r="AM486" s="200"/>
      <c r="AN486" s="180" t="s">
        <v>1193</v>
      </c>
      <c r="AO486" s="180" t="s">
        <v>1193</v>
      </c>
      <c r="AP486" s="180" t="s">
        <v>1193</v>
      </c>
      <c r="AQ486" s="180" t="s">
        <v>1193</v>
      </c>
      <c r="AR486" s="180" t="s">
        <v>1193</v>
      </c>
    </row>
    <row r="487" spans="1:44" customFormat="1" ht="15">
      <c r="A487" s="9">
        <f t="shared" si="68"/>
        <v>483</v>
      </c>
      <c r="B487" s="139" t="s">
        <v>88</v>
      </c>
      <c r="C487" s="139" t="s">
        <v>1275</v>
      </c>
      <c r="D487" s="20" t="s">
        <v>893</v>
      </c>
      <c r="E487" s="139" t="s">
        <v>894</v>
      </c>
      <c r="F487" s="200"/>
      <c r="G487" s="200"/>
      <c r="H487" s="139" t="s">
        <v>311</v>
      </c>
      <c r="I487" s="139" t="s">
        <v>311</v>
      </c>
      <c r="J487" s="198" t="s">
        <v>1276</v>
      </c>
      <c r="K487" s="9" t="s">
        <v>96</v>
      </c>
      <c r="L487" s="9" t="s">
        <v>97</v>
      </c>
      <c r="M487" s="196" t="s">
        <v>98</v>
      </c>
      <c r="N487" s="195">
        <v>0</v>
      </c>
      <c r="O487" s="195">
        <v>0</v>
      </c>
      <c r="P487" s="195">
        <f t="shared" si="77"/>
        <v>0</v>
      </c>
      <c r="Q487" s="195">
        <v>98007.7</v>
      </c>
      <c r="R487" s="208">
        <v>156103.72700000001</v>
      </c>
      <c r="S487" s="195">
        <f t="shared" si="78"/>
        <v>254111.42700000003</v>
      </c>
      <c r="T487" s="195">
        <f t="shared" si="75"/>
        <v>156103.72700000001</v>
      </c>
      <c r="U487" s="195">
        <f t="shared" si="75"/>
        <v>254111.42700000003</v>
      </c>
      <c r="V487" s="194" t="str">
        <f t="shared" si="76"/>
        <v>100.0%</v>
      </c>
      <c r="W487" s="194" t="str">
        <f t="shared" si="76"/>
        <v>100.0%</v>
      </c>
      <c r="X487" s="180" t="s">
        <v>1193</v>
      </c>
      <c r="Y487" s="180" t="s">
        <v>1193</v>
      </c>
      <c r="Z487" s="200"/>
      <c r="AA487" s="200"/>
      <c r="AB487" s="200"/>
      <c r="AC487" s="200"/>
      <c r="AD487" s="200"/>
      <c r="AE487" s="200"/>
      <c r="AF487" s="200"/>
      <c r="AG487" s="200"/>
      <c r="AH487" s="200"/>
      <c r="AI487" s="200"/>
      <c r="AJ487" s="200"/>
      <c r="AK487" s="200"/>
      <c r="AL487" s="180" t="s">
        <v>1193</v>
      </c>
      <c r="AM487" s="200"/>
      <c r="AN487" s="180" t="s">
        <v>1193</v>
      </c>
      <c r="AO487" s="180" t="s">
        <v>1193</v>
      </c>
      <c r="AP487" s="180" t="s">
        <v>1193</v>
      </c>
      <c r="AQ487" s="180" t="s">
        <v>1193</v>
      </c>
      <c r="AR487" s="180" t="s">
        <v>1193</v>
      </c>
    </row>
    <row r="488" spans="1:44" s="190" customFormat="1" ht="59.25" customHeight="1">
      <c r="A488" s="9">
        <f t="shared" si="68"/>
        <v>484</v>
      </c>
      <c r="B488" s="139" t="s">
        <v>88</v>
      </c>
      <c r="C488" s="7" t="s">
        <v>1282</v>
      </c>
      <c r="D488" s="20" t="s">
        <v>1283</v>
      </c>
      <c r="E488" s="139" t="s">
        <v>1284</v>
      </c>
      <c r="F488" s="200"/>
      <c r="G488" s="200"/>
      <c r="H488" s="7" t="s">
        <v>311</v>
      </c>
      <c r="I488" s="7" t="s">
        <v>311</v>
      </c>
      <c r="J488" s="197" t="s">
        <v>1285</v>
      </c>
      <c r="K488" s="9" t="s">
        <v>96</v>
      </c>
      <c r="L488" s="9" t="s">
        <v>97</v>
      </c>
      <c r="M488" s="196" t="s">
        <v>98</v>
      </c>
      <c r="N488" s="195">
        <v>30.621939999999999</v>
      </c>
      <c r="O488" s="195">
        <v>31.85089</v>
      </c>
      <c r="P488" s="195">
        <f>N488+O488</f>
        <v>62.472830000000002</v>
      </c>
      <c r="Q488" s="195">
        <v>21.559560000000001</v>
      </c>
      <c r="R488" s="195">
        <v>78.901089999999996</v>
      </c>
      <c r="S488" s="195">
        <f>Q488+R488</f>
        <v>100.46065</v>
      </c>
      <c r="T488" s="195">
        <f>R488-O488</f>
        <v>47.050199999999997</v>
      </c>
      <c r="U488" s="195">
        <f>S488-P488</f>
        <v>37.987819999999999</v>
      </c>
      <c r="V488" s="194">
        <f>IF(O488=0,"100.0%",(R488-O488)/O488)</f>
        <v>1.4772020499270193</v>
      </c>
      <c r="W488" s="194">
        <f>IF(P488=0,"100.0%",(S488-P488)/P488)</f>
        <v>0.60806945995563189</v>
      </c>
      <c r="X488" s="180" t="str">
        <f>IF(ABS(T488)&gt;10000,"YES","NO")</f>
        <v>NO</v>
      </c>
      <c r="Y488" s="180" t="str">
        <f>IF(AND(ABS(T488)&gt;5000,ABS(V488)&gt;0.2),"YES","NO")</f>
        <v>NO</v>
      </c>
      <c r="Z488" s="200"/>
      <c r="AA488" s="200"/>
      <c r="AB488" s="200"/>
      <c r="AC488" s="200"/>
      <c r="AD488" s="200"/>
      <c r="AE488" s="200"/>
      <c r="AF488" s="200"/>
      <c r="AG488" s="200"/>
      <c r="AH488" s="200"/>
      <c r="AI488" s="200"/>
      <c r="AJ488" s="200"/>
      <c r="AK488" s="200"/>
      <c r="AL488" s="138" t="s">
        <v>1286</v>
      </c>
      <c r="AM488" s="200"/>
      <c r="AN488" s="8" t="s">
        <v>1287</v>
      </c>
      <c r="AO488" s="8" t="s">
        <v>1287</v>
      </c>
      <c r="AP488" s="8" t="s">
        <v>1287</v>
      </c>
      <c r="AQ488" s="8" t="s">
        <v>108</v>
      </c>
      <c r="AR488" s="8" t="s">
        <v>100</v>
      </c>
    </row>
    <row r="489" spans="1:44" s="190" customFormat="1" ht="59.25" customHeight="1">
      <c r="A489" s="9">
        <f t="shared" si="68"/>
        <v>485</v>
      </c>
      <c r="B489" s="139" t="s">
        <v>88</v>
      </c>
      <c r="C489" s="7" t="s">
        <v>1282</v>
      </c>
      <c r="D489" s="20" t="s">
        <v>1246</v>
      </c>
      <c r="E489" s="139" t="s">
        <v>1284</v>
      </c>
      <c r="F489" s="200"/>
      <c r="G489" s="200"/>
      <c r="H489" s="7" t="s">
        <v>311</v>
      </c>
      <c r="I489" s="7" t="s">
        <v>311</v>
      </c>
      <c r="J489" s="197" t="s">
        <v>1285</v>
      </c>
      <c r="K489" s="9" t="s">
        <v>96</v>
      </c>
      <c r="L489" s="9" t="s">
        <v>97</v>
      </c>
      <c r="M489" s="196" t="s">
        <v>98</v>
      </c>
      <c r="N489" s="195">
        <v>1071.7590299999999</v>
      </c>
      <c r="O489" s="195">
        <v>1114.7721200000001</v>
      </c>
      <c r="P489" s="195">
        <f>N489+O489</f>
        <v>2186.5311499999998</v>
      </c>
      <c r="Q489" s="195">
        <v>517.50804000000005</v>
      </c>
      <c r="R489" s="195">
        <v>2535.13049</v>
      </c>
      <c r="S489" s="195">
        <f>Q489+R489</f>
        <v>3052.6385300000002</v>
      </c>
      <c r="T489" s="195">
        <f>R489-O489</f>
        <v>1420.3583699999999</v>
      </c>
      <c r="U489" s="195">
        <f>S489-P489</f>
        <v>866.10738000000038</v>
      </c>
      <c r="V489" s="194">
        <f>IF(O489=0,"100.0%",(R489-O489)/O489)</f>
        <v>1.2741244102875482</v>
      </c>
      <c r="W489" s="194">
        <f>IF(P489=0,"100.0%",(S489-P489)/P489)</f>
        <v>0.39611024064303885</v>
      </c>
      <c r="X489" s="180" t="str">
        <f>IF(ABS(T489)&gt;10000,"YES","NO")</f>
        <v>NO</v>
      </c>
      <c r="Y489" s="180" t="str">
        <f>IF(AND(ABS(T489)&gt;5000,ABS(V489)&gt;0.2),"YES","NO")</f>
        <v>NO</v>
      </c>
      <c r="Z489" s="200"/>
      <c r="AA489" s="200"/>
      <c r="AB489" s="200"/>
      <c r="AC489" s="200"/>
      <c r="AD489" s="200"/>
      <c r="AE489" s="200"/>
      <c r="AF489" s="200"/>
      <c r="AG489" s="200"/>
      <c r="AH489" s="200"/>
      <c r="AI489" s="200"/>
      <c r="AJ489" s="200"/>
      <c r="AK489" s="200"/>
      <c r="AL489" s="138" t="s">
        <v>1286</v>
      </c>
      <c r="AM489" s="200"/>
      <c r="AN489" s="8" t="s">
        <v>1287</v>
      </c>
      <c r="AO489" s="8" t="s">
        <v>1287</v>
      </c>
      <c r="AP489" s="8" t="s">
        <v>1287</v>
      </c>
      <c r="AQ489" s="8" t="s">
        <v>108</v>
      </c>
      <c r="AR489" s="8" t="s">
        <v>100</v>
      </c>
    </row>
    <row r="490" spans="1:44">
      <c r="A490" s="1" t="s">
        <v>1288</v>
      </c>
    </row>
    <row r="491" spans="1:44">
      <c r="A491" s="1" t="s">
        <v>1289</v>
      </c>
    </row>
  </sheetData>
  <sheetProtection formatCells="0" formatColumns="0" sort="0" autoFilter="0"/>
  <autoFilter ref="A4:BB491" xr:uid="{87FD0C34-B271-48E9-AA27-1E335B33B93E}"/>
  <mergeCells count="5">
    <mergeCell ref="A1:AR1"/>
    <mergeCell ref="AT430:BB430"/>
    <mergeCell ref="AT435:BB435"/>
    <mergeCell ref="AT438:BB438"/>
    <mergeCell ref="AT451:BB451"/>
  </mergeCells>
  <conditionalFormatting sqref="L431:M437">
    <cfRule type="cellIs" dxfId="56" priority="39" operator="equal">
      <formula>"NO"</formula>
    </cfRule>
    <cfRule type="cellIs" dxfId="55" priority="40" operator="equal">
      <formula>"YES"</formula>
    </cfRule>
  </conditionalFormatting>
  <conditionalFormatting sqref="L439:M444">
    <cfRule type="cellIs" dxfId="54" priority="42" operator="equal">
      <formula>"YES"</formula>
    </cfRule>
    <cfRule type="cellIs" dxfId="53" priority="41" operator="equal">
      <formula>"NO"</formula>
    </cfRule>
  </conditionalFormatting>
  <conditionalFormatting sqref="L447:M450 L452:M453">
    <cfRule type="cellIs" dxfId="52" priority="44" operator="equal">
      <formula>"YES"</formula>
    </cfRule>
    <cfRule type="cellIs" dxfId="51" priority="43" operator="equal">
      <formula>"NO"</formula>
    </cfRule>
  </conditionalFormatting>
  <conditionalFormatting sqref="X2:Y11 Z6 Z8 Z10 X12:Z13 X14:Y74 Z15:Z16 Z18 Z20 Z22 Z24 Z26 Z28:Z30 Z33 Z35 Z37:Z38 Z40 Z42 Z44 Z46 Z48 Z50 Z52 Z54 Z56:Z57 Z59 Z61 Z63 Z65 Z67 Z70 Z72 Z74 X490:Y1048576">
    <cfRule type="cellIs" dxfId="50" priority="63" operator="equal">
      <formula>"N"</formula>
    </cfRule>
    <cfRule type="cellIs" dxfId="49" priority="62" operator="equal">
      <formula>"Y"</formula>
    </cfRule>
  </conditionalFormatting>
  <conditionalFormatting sqref="X75:Y76 X79:Y79 X81:Y81 X83:Y83 X87:Y87 X91:Y91 X93:Y93 X95:Y95 X97:Y97 X99:Y99 X101:Y101 X103:Y103 X105:Y105 X107:Y107 X109:Y109 X111:Y111 X114:Y114 X117:Y117 X119:Y119 X121:Y121 X123:Y123 X125:Y125 X127:Y127 X129:Y129 X131:Y131 X133:Y133 X135:Y135 X137:Y137 X139:Y139 X141:Y141 X143:Y143 X145:Y145 X147:Y147 X149:Y149 X151:Y152 X155:Y155 X158:Y158 X161:Y162 X164:Y164 X168:Y168 X170:Y170 X172:Y172 X174:Y174 X176:Y176 X178:Y178 X180:Y180 X182:Y183 X185:Y185">
    <cfRule type="cellIs" dxfId="48" priority="51" operator="equal">
      <formula>"Y"</formula>
    </cfRule>
  </conditionalFormatting>
  <conditionalFormatting sqref="X187:Y410 AK187:AK428 X412:Y489">
    <cfRule type="cellIs" dxfId="47" priority="1" operator="equal">
      <formula>"YES"</formula>
    </cfRule>
    <cfRule type="cellIs" dxfId="46" priority="2" operator="equal">
      <formula>"NO"</formula>
    </cfRule>
  </conditionalFormatting>
  <conditionalFormatting sqref="X5:Z6 X7:Y7 X8:Z16 X17:Y17 X18:Z24 X25:Y25 X26:Z31 X32:Y32 X33:Z33 X34:Y34 X35:Z67 X68:Y68 X69:Z74">
    <cfRule type="cellIs" dxfId="45" priority="65" operator="equal">
      <formula>"YES"</formula>
    </cfRule>
    <cfRule type="cellIs" dxfId="44" priority="64" operator="equal">
      <formula>"NO"</formula>
    </cfRule>
  </conditionalFormatting>
  <conditionalFormatting sqref="AK2:AK11 AK12:AR13 AK14:AK74 AK490:AK1048576">
    <cfRule type="cellIs" dxfId="43" priority="61" operator="equal">
      <formula>"N"</formula>
    </cfRule>
    <cfRule type="cellIs" dxfId="42" priority="60" operator="equal">
      <formula>"Y"</formula>
    </cfRule>
  </conditionalFormatting>
  <conditionalFormatting sqref="AK5:AK11 AK12:AR13 AK14:AK67">
    <cfRule type="cellIs" dxfId="41" priority="66" operator="equal">
      <formula>"NO"</formula>
    </cfRule>
    <cfRule type="cellIs" dxfId="40" priority="67" operator="equal">
      <formula>"YES"</formula>
    </cfRule>
  </conditionalFormatting>
  <conditionalFormatting sqref="AK69:AK77 X75:Y76 X79:Y79 X81:Y81 X83:Y83 X87:Y87 X91:Y91 X93:Y93 X95:Y95 X97:Y97 X99:Y99 X101:Y101 X103:Y103 X105:Y105 X107:Y107 X109:Y109 X111:Y111 X114:Y114 X117:Y117 X119:Y119 X121:Y121 X123:Y123 X125:Y125 X127:Y127 X129:Y129 X131:Y131 X133:Y133 X135:Y135 X137:Y137 X139:Y139 X141:Y141 X143:Y143 X145:Y145 X147:Y147 X149:Y149 X151:Y152 X155:Y155 X158:Y158 X161:Y162 AK161:AK162 X164:Y164 X168:Y168 X170:Y170 X172:Y172 AK172 X174:Y174 X176:Y176 X178:Y178 X180:Y180 X182:Y183 X185:Y185">
    <cfRule type="cellIs" dxfId="39" priority="55" operator="equal">
      <formula>"YES"</formula>
    </cfRule>
    <cfRule type="cellIs" dxfId="38" priority="54" operator="equal">
      <formula>"NO"</formula>
    </cfRule>
  </conditionalFormatting>
  <conditionalFormatting sqref="AL11">
    <cfRule type="cellIs" dxfId="37" priority="59" operator="equal">
      <formula>"YES"</formula>
    </cfRule>
    <cfRule type="cellIs" dxfId="36" priority="58" operator="equal">
      <formula>"NO"</formula>
    </cfRule>
    <cfRule type="cellIs" dxfId="35" priority="57" operator="equal">
      <formula>"N"</formula>
    </cfRule>
    <cfRule type="cellIs" dxfId="34" priority="56" operator="equal">
      <formula>"Y"</formula>
    </cfRule>
  </conditionalFormatting>
  <conditionalFormatting sqref="AL431:AL437 AN431:AR437">
    <cfRule type="cellIs" dxfId="33" priority="36" operator="equal">
      <formula>"YES"</formula>
    </cfRule>
    <cfRule type="cellIs" dxfId="32" priority="35" operator="equal">
      <formula>"NO"</formula>
    </cfRule>
  </conditionalFormatting>
  <conditionalFormatting sqref="AL439:AL444 AN439:AR444">
    <cfRule type="cellIs" dxfId="31" priority="34" operator="equal">
      <formula>"YES"</formula>
    </cfRule>
    <cfRule type="cellIs" dxfId="30" priority="33" operator="equal">
      <formula>"NO"</formula>
    </cfRule>
  </conditionalFormatting>
  <conditionalFormatting sqref="AL447 AN447:AR447">
    <cfRule type="cellIs" dxfId="29" priority="30" operator="equal">
      <formula>"YES"</formula>
    </cfRule>
    <cfRule type="cellIs" dxfId="28" priority="29" operator="equal">
      <formula>"NO"</formula>
    </cfRule>
  </conditionalFormatting>
  <conditionalFormatting sqref="AL452:AL453 AN452:AR453">
    <cfRule type="cellIs" dxfId="27" priority="26" operator="equal">
      <formula>"YES"</formula>
    </cfRule>
    <cfRule type="cellIs" dxfId="26" priority="25" operator="equal">
      <formula>"NO"</formula>
    </cfRule>
  </conditionalFormatting>
  <conditionalFormatting sqref="AL458:AL483 AN481:AP481">
    <cfRule type="cellIs" dxfId="25" priority="5" operator="equal">
      <formula>"NO"</formula>
    </cfRule>
    <cfRule type="cellIs" dxfId="24" priority="6" operator="equal">
      <formula>"YES"</formula>
    </cfRule>
  </conditionalFormatting>
  <conditionalFormatting sqref="AL77:AR77 AK78:AR78 AK79:AK81 AK83 AK84:AR86 AK87 AK91 AK92:AR92 AK93 AK94:AR94 AK95 AK96:AR96 AK97 AK99 AK100:AR100 AK101 AK102:AR102 AK103 AK104:AR104 AK105 AK106:AR106 AK107 AK108:AR108 AK109 AK110:AR110 AK111 AK112:AR113 AK114 AK115:AR116 AK117 AK118:AR118 AK119 AK120:AR120 AK121 AK122:AR122 AK123 AK124:AR124 AK125 AK126:AR126 AK127 AK128:AR128 AK129 AK130:AR130 AK131 AK132:AR132 AK133 AK134:AR134 AK135 AK136:AR136 AK137 AK138:AR138 AK139 AK140:AR140 AK141 AK142:AR142 AK143 AK144:AR144 AK145 AK146:AR146 AK147 AK148:AR148 AK149 AK150:AR150 AK151:AK152 AK153:AR154 AK155 AK156:AR157 AK158 AK163:AR163 AK164 AK165:AR167 AK168 AK169:AR169 AK170 AK171:AR171 AK173:AR173 AK174 AK175:AR175 AK176 AK177:AR177 AK178 AK179:AR179 AK180 AK181:AR181 AK182:AK183 AK184:AR184 AK185 AK186:AR186">
    <cfRule type="cellIs" dxfId="23" priority="52" operator="equal">
      <formula>"NO"</formula>
    </cfRule>
    <cfRule type="cellIs" dxfId="22" priority="53" operator="equal">
      <formula>"YES"</formula>
    </cfRule>
  </conditionalFormatting>
  <conditionalFormatting sqref="AN445:AP446">
    <cfRule type="cellIs" dxfId="21" priority="32" operator="equal">
      <formula>"YES"</formula>
    </cfRule>
    <cfRule type="cellIs" dxfId="20" priority="31" operator="equal">
      <formula>"NO"</formula>
    </cfRule>
  </conditionalFormatting>
  <conditionalFormatting sqref="AN458:AP458 AR458:AR461 AN460:AP460 AN468:AR473 AN475:AQ480">
    <cfRule type="cellIs" dxfId="19" priority="20" operator="equal">
      <formula>"YES"</formula>
    </cfRule>
    <cfRule type="cellIs" dxfId="18" priority="19" operator="equal">
      <formula>"NO"</formula>
    </cfRule>
  </conditionalFormatting>
  <conditionalFormatting sqref="AN467:AP467 AR467">
    <cfRule type="cellIs" dxfId="17" priority="10" operator="equal">
      <formula>"YES"</formula>
    </cfRule>
    <cfRule type="cellIs" dxfId="16" priority="9" operator="equal">
      <formula>"NO"</formula>
    </cfRule>
  </conditionalFormatting>
  <conditionalFormatting sqref="AN474:AP474">
    <cfRule type="cellIs" dxfId="15" priority="12" operator="equal">
      <formula>"YES"</formula>
    </cfRule>
    <cfRule type="cellIs" dxfId="14" priority="11" operator="equal">
      <formula>"NO"</formula>
    </cfRule>
  </conditionalFormatting>
  <conditionalFormatting sqref="AN484:AP484">
    <cfRule type="cellIs" dxfId="13" priority="7" operator="equal">
      <formula>"NO"</formula>
    </cfRule>
    <cfRule type="cellIs" dxfId="12" priority="8" operator="equal">
      <formula>"YES"</formula>
    </cfRule>
  </conditionalFormatting>
  <conditionalFormatting sqref="AN451:AQ451">
    <cfRule type="cellIs" dxfId="11" priority="28" operator="equal">
      <formula>"YES"</formula>
    </cfRule>
    <cfRule type="cellIs" dxfId="10" priority="27" operator="equal">
      <formula>"NO"</formula>
    </cfRule>
  </conditionalFormatting>
  <conditionalFormatting sqref="AN459:AQ459">
    <cfRule type="cellIs" dxfId="9" priority="14" operator="equal">
      <formula>"YES"</formula>
    </cfRule>
    <cfRule type="cellIs" dxfId="8" priority="13" operator="equal">
      <formula>"NO"</formula>
    </cfRule>
  </conditionalFormatting>
  <conditionalFormatting sqref="AN461:AQ461 AN462:AR466 AL485:AL487 AN485:AR487">
    <cfRule type="cellIs" dxfId="7" priority="22" operator="equal">
      <formula>"YES"</formula>
    </cfRule>
    <cfRule type="cellIs" dxfId="6" priority="21" operator="equal">
      <formula>"NO"</formula>
    </cfRule>
  </conditionalFormatting>
  <conditionalFormatting sqref="AN482:AR483">
    <cfRule type="cellIs" dxfId="5" priority="16" operator="equal">
      <formula>"YES"</formula>
    </cfRule>
    <cfRule type="cellIs" dxfId="4" priority="15" operator="equal">
      <formula>"NO"</formula>
    </cfRule>
  </conditionalFormatting>
  <conditionalFormatting sqref="AR448:AR450">
    <cfRule type="cellIs" dxfId="3" priority="37" operator="equal">
      <formula>"NO"</formula>
    </cfRule>
    <cfRule type="cellIs" dxfId="2" priority="38" operator="equal">
      <formula>"YES"</formula>
    </cfRule>
  </conditionalFormatting>
  <conditionalFormatting sqref="AR474:AR481">
    <cfRule type="cellIs" dxfId="1" priority="18" operator="equal">
      <formula>"YES"</formula>
    </cfRule>
    <cfRule type="cellIs" dxfId="0" priority="17" operator="equal">
      <formula>"NO"</formula>
    </cfRule>
  </conditionalFormatting>
  <dataValidations disablePrompts="1" count="5">
    <dataValidation type="list" allowBlank="1" showInputMessage="1" showErrorMessage="1" sqref="AN202:AP203 AN205:AP206 AN255:AP256 AN258:AP259 AN261:AP261 AN263:AP263 AN265:AP266 AN268:AP268 AN270:AP270 AN272:AP272 AN274:AP275 AN277:AP279 AN281:AP281 AN283:AP284 AN286:AP286 AN289:AP289 AN291:AP291 AN293:AP293 AP375:AP386 AN188:AP200 AP311:AP318 AN210:AP214 AP221:AP253 AN320:AP342 AN216:AO253 AP216:AP219 AN295:AO318 AP295:AP309 AN344:AO386 AP345:AP373 AN388:AO428 AP388:AP401 AP403:AP408 AP410:AP418 AP421:AP428" xr:uid="{F76436E0-7E27-46A1-A317-AA43D945D26D}">
      <formula1>"Under, On-Target, Over, N/A"</formula1>
    </dataValidation>
    <dataValidation type="list" allowBlank="1" showInputMessage="1" showErrorMessage="1" sqref="K472:K475 K477:K487 K455:K465 K468:K470 AQ197:AQ200 AQ210:AQ214 AQ219 AQ216:AQ217 AQ388:AQ391 AQ221:AQ252 AQ320:AQ342 AQ188:AQ189 AQ205:AQ206 AQ203 AQ255:AQ256 AQ258:AQ259 AQ261 AQ263 AQ265:AQ266 AQ268 AQ270 AQ272 AQ274:AQ275 AQ277:AQ279 AQ281 AQ283:AQ284 AQ286 AQ289 AQ291 AQ293 AQ191:AQ195 AQ295:AQ318 AQ421:AQ428 AQ393:AQ419 AQ344:AQ384" xr:uid="{8EA696D1-5062-4039-A478-73F904C6EF00}">
      <formula1>#REF!</formula1>
    </dataValidation>
    <dataValidation type="list" allowBlank="1" showInputMessage="1" showErrorMessage="1" sqref="AN488:AP489" xr:uid="{E320028E-E40F-47CD-9940-E10382CF4473}">
      <formula1>$AN$7:$AN$11</formula1>
    </dataValidation>
    <dataValidation type="list" allowBlank="1" showInputMessage="1" showErrorMessage="1" sqref="AQ488:AQ489" xr:uid="{8B805E1C-065F-46AB-AB58-2B2347ADF3C7}">
      <formula1>$AO$7:$AO$13</formula1>
    </dataValidation>
    <dataValidation type="list" allowBlank="1" showInputMessage="1" showErrorMessage="1" sqref="AQ420" xr:uid="{1C300930-992B-44A2-92DD-CAEEA336F9E3}">
      <formula1>"Proceeding as Planned, Rescheduled, Canceled, Emergent, Expanded"</formula1>
    </dataValidation>
  </dataValidations>
  <pageMargins left="0.2" right="0.2" top="0.25" bottom="0.25" header="0.05" footer="0.05"/>
  <pageSetup paperSize="5" scale="22" orientation="landscape" r:id="rId1"/>
  <headerFooter>
    <oddHeader>&amp;L&amp;"Arial,Regular"&amp;10RSARDiscovery2024_DR_ED_006-Q001Atch02Rev01&amp;R&amp;F</oddHeader>
    <oddFooter xml:space="preserve">&amp;C_x000D_&amp;1#&amp;"Calibri"&amp;12&amp;K000000 Public </oddFooter>
  </headerFooter>
  <colBreaks count="1" manualBreakCount="1">
    <brk id="44"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94DA85C20AF134C868B8CB1E97A6450" ma:contentTypeVersion="5" ma:contentTypeDescription="Create a new document." ma:contentTypeScope="" ma:versionID="71cee3d621cef8dfc9a9e53dafdd89e7">
  <xsd:schema xmlns:xsd="http://www.w3.org/2001/XMLSchema" xmlns:xs="http://www.w3.org/2001/XMLSchema" xmlns:p="http://schemas.microsoft.com/office/2006/metadata/properties" xmlns:ns2="94101f45-30ab-407f-a6c4-c0f9059f6020" targetNamespace="http://schemas.microsoft.com/office/2006/metadata/properties" ma:root="true" ma:fieldsID="0152b70fbfbe4423eb826f909625fd8c" ns2:_="">
    <xsd:import namespace="94101f45-30ab-407f-a6c4-c0f9059f602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4101f45-30ab-407f-a6c4-c0f9059f602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793F22D-585A-484B-9E29-6A4C164C8DB8}"/>
</file>

<file path=customXml/itemProps2.xml><?xml version="1.0" encoding="utf-8"?>
<ds:datastoreItem xmlns:ds="http://schemas.openxmlformats.org/officeDocument/2006/customXml" ds:itemID="{A64C27D0-D64B-42C0-BC99-2654FB5AC27B}"/>
</file>

<file path=customXml/itemProps3.xml><?xml version="1.0" encoding="utf-8"?>
<ds:datastoreItem xmlns:ds="http://schemas.openxmlformats.org/officeDocument/2006/customXml" ds:itemID="{94E0495F-AB12-458D-A69E-58F5C960C5FC}"/>
</file>

<file path=docMetadata/LabelInfo.xml><?xml version="1.0" encoding="utf-8"?>
<clbl:labelList xmlns:clbl="http://schemas.microsoft.com/office/2020/mipLabelMetadata">
  <clbl:label id="{d3837e6c-d705-437e-b3ab-e6d8024f5cad}" enabled="1" method="Privileged" siteId="{44ae661a-ece6-41aa-bc96-7c2c85a08941}" removed="0"/>
</clbl:labelLis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Jinturkar, Sejal</cp:lastModifiedBy>
  <cp:revision/>
  <dcterms:created xsi:type="dcterms:W3CDTF">2025-11-02T20:47:03Z</dcterms:created>
  <dcterms:modified xsi:type="dcterms:W3CDTF">2026-01-08T19:22:52Z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0x010100B94DA85C20AF134C868B8CB1E97A6450</vt:lpwstr>
  </property>
  <property fmtid="{D5CDD505-2E9C-101B-9397-08002B2CF9AE}" pid="4" name="pgeRecordCategory">
    <vt:lpwstr/>
  </property>
</Properties>
</file>