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U\Desktop\Website\"/>
    </mc:Choice>
  </mc:AlternateContent>
  <xr:revisionPtr revIDLastSave="0" documentId="8_{CBEE1F8A-6557-438D-8C1B-CDB04D683CDC}" xr6:coauthVersionLast="47" xr6:coauthVersionMax="47" xr10:uidLastSave="{00000000-0000-0000-0000-000000000000}"/>
  <bookViews>
    <workbookView xWindow="-120" yWindow="-120" windowWidth="20730" windowHeight="11160" xr2:uid="{106A6B2C-CB99-4DBF-A90F-64C4F6BB2989}"/>
  </bookViews>
  <sheets>
    <sheet name="About" sheetId="3" r:id="rId1"/>
    <sheet name="RSE Dashboard" sheetId="2" r:id="rId2"/>
    <sheet name="Sheet1" sheetId="1" state="hidden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" i="1" l="1"/>
  <c r="V9" i="1" s="1"/>
  <c r="S9" i="1" a="1"/>
  <c r="S9" i="1" s="1"/>
  <c r="L2" i="2" s="1"/>
  <c r="D8" i="2"/>
  <c r="D7" i="2"/>
  <c r="P9" i="1" a="1"/>
  <c r="P9" i="1" s="1"/>
  <c r="Q9" i="1" a="1"/>
  <c r="Q9" i="1" s="1"/>
  <c r="R9" i="1" a="1"/>
  <c r="R9" i="1" s="1"/>
  <c r="O9" i="1" a="1"/>
  <c r="O9" i="1" s="1"/>
  <c r="L6" i="1"/>
  <c r="L7" i="1" s="1"/>
  <c r="M6" i="1"/>
  <c r="M7" i="1" s="1"/>
  <c r="V16" i="1" l="1"/>
  <c r="V18" i="1"/>
  <c r="V17" i="1"/>
  <c r="V8" i="1"/>
  <c r="V23" i="1"/>
  <c r="V15" i="1"/>
  <c r="V14" i="1"/>
  <c r="V13" i="1"/>
  <c r="V20" i="1"/>
  <c r="V12" i="1"/>
  <c r="V22" i="1"/>
  <c r="V21" i="1"/>
  <c r="V19" i="1"/>
  <c r="V11" i="1"/>
  <c r="V10" i="1"/>
  <c r="B5" i="1" a="1"/>
  <c r="B6" i="1" s="1"/>
  <c r="D10" i="2" s="1"/>
  <c r="E6" i="1" l="1"/>
  <c r="I6" i="1" s="1"/>
  <c r="B5" i="1"/>
  <c r="D9" i="2" s="1"/>
  <c r="B8" i="1"/>
  <c r="D12" i="2" s="1"/>
  <c r="B7" i="1"/>
  <c r="D11" i="2" s="1"/>
  <c r="G7" i="1" l="1"/>
  <c r="E8" i="1"/>
  <c r="I8" i="1" s="1"/>
  <c r="E5" i="1"/>
  <c r="I5" i="1" s="1"/>
  <c r="G6" i="1"/>
  <c r="E7" i="1"/>
  <c r="I7" i="1" s="1"/>
  <c r="G5" i="1"/>
  <c r="G8" i="1"/>
  <c r="E4" i="1" l="1"/>
  <c r="E3" i="1"/>
  <c r="L4" i="1" s="1"/>
  <c r="L9" i="1" s="1"/>
  <c r="M4" i="1"/>
  <c r="M9" i="1" s="1"/>
  <c r="I4" i="1"/>
  <c r="I3" i="1"/>
  <c r="G4" i="1"/>
  <c r="G3" i="1"/>
  <c r="M10" i="1" l="1"/>
  <c r="M12" i="1" s="1"/>
  <c r="M13" i="1" s="1"/>
  <c r="M15" i="1" s="1"/>
  <c r="M16" i="1" s="1"/>
  <c r="M18" i="1" s="1"/>
  <c r="M19" i="1" s="1"/>
  <c r="L10" i="1"/>
  <c r="L12" i="1" s="1"/>
  <c r="L13" i="1" s="1"/>
  <c r="L15" i="1" s="1"/>
  <c r="L16" i="1" s="1"/>
  <c r="L18" i="1" s="1"/>
  <c r="L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<sst xmlns="http://schemas.openxmlformats.org/spreadsheetml/2006/main" count="47" uniqueCount="23">
  <si>
    <t>Required 1</t>
  </si>
  <si>
    <t>Required 2</t>
  </si>
  <si>
    <t>Cost</t>
  </si>
  <si>
    <t>Risk Reduction</t>
  </si>
  <si>
    <t>Covered Conductors</t>
  </si>
  <si>
    <t>Underground Wires</t>
  </si>
  <si>
    <t>ILI</t>
  </si>
  <si>
    <t>Hydrostatic</t>
  </si>
  <si>
    <t>In-Line Inspection</t>
  </si>
  <si>
    <t>Chosen</t>
  </si>
  <si>
    <t>RSE</t>
  </si>
  <si>
    <t>RR</t>
  </si>
  <si>
    <t>Req1</t>
  </si>
  <si>
    <t>Req2</t>
  </si>
  <si>
    <t>UW</t>
  </si>
  <si>
    <t>CC</t>
  </si>
  <si>
    <t>HYD</t>
  </si>
  <si>
    <t>`</t>
  </si>
  <si>
    <t xml:space="preserve">   Number of Optional Projects</t>
  </si>
  <si>
    <t>Show Portfolio RSE</t>
  </si>
  <si>
    <t>Scroll Optional Projects</t>
  </si>
  <si>
    <t xml:space="preserve">Model by Sam L. Savage </t>
  </si>
  <si>
    <t>© Copyright 2022, ProbablityManagement.org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</si>
</sst>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2" borderId="0" xfId="0" applyFill="1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0" xfId="0" applyFill="1" applyAlignment="1">
      <alignment horizontal="center"/>
    </xf>
    <xf numFmtId="0" fontId="2" fillId="2" borderId="0" xfId="0" applyFont="1" applyFill="1"/>
    <xf numFmtId="0" fontId="5" fillId="2" borderId="0" xfId="0" applyFont="1" applyFill="1"/>
    <xf numFmtId="0" fontId="3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96902396259498E-2"/>
          <c:y val="5.0925864805821425E-2"/>
          <c:w val="0.71983874604803566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Sheet1!$C$3</c:f>
              <c:strCache>
                <c:ptCount val="1"/>
                <c:pt idx="0">
                  <c:v>Req1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Sheet1!$L$3:$L$4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Sheet1!$M$3:$M$4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9-430F-B99B-5DF5784A46DA}"/>
            </c:ext>
          </c:extLst>
        </c:ser>
        <c:ser>
          <c:idx val="1"/>
          <c:order val="1"/>
          <c:tx>
            <c:strRef>
              <c:f>Sheet1!$C$4</c:f>
              <c:strCache>
                <c:ptCount val="1"/>
                <c:pt idx="0">
                  <c:v>Req2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Sheet1!$L$6:$L$7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Sheet1!$M$6:$M$7</c:f>
              <c:numCache>
                <c:formatCode>General</c:formatCode>
                <c:ptCount val="2"/>
                <c:pt idx="0">
                  <c:v>1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09-430F-B99B-5DF5784A46DA}"/>
            </c:ext>
          </c:extLst>
        </c:ser>
        <c:ser>
          <c:idx val="2"/>
          <c:order val="2"/>
          <c:tx>
            <c:strRef>
              <c:f>Sheet1!$C$5</c:f>
              <c:strCache>
                <c:ptCount val="1"/>
                <c:pt idx="0">
                  <c:v>UW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Sheet1!$L$9:$L$10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Sheet1!$M$9:$M$10</c:f>
              <c:numCache>
                <c:formatCode>General</c:formatCode>
                <c:ptCount val="2"/>
                <c:pt idx="0">
                  <c:v>1.6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09-430F-B99B-5DF5784A46DA}"/>
            </c:ext>
          </c:extLst>
        </c:ser>
        <c:ser>
          <c:idx val="3"/>
          <c:order val="3"/>
          <c:tx>
            <c:strRef>
              <c:f>Sheet1!$C$6</c:f>
              <c:strCache>
                <c:ptCount val="1"/>
                <c:pt idx="0">
                  <c:v>CC</c:v>
                </c:pt>
              </c:strCache>
            </c:strRef>
          </c:tx>
          <c:spPr>
            <a:ln w="571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Sheet1!$L$12:$L$13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Sheet1!$M$12:$M$13</c:f>
              <c:numCache>
                <c:formatCode>General</c:formatCode>
                <c:ptCount val="2"/>
                <c:pt idx="0">
                  <c:v>1.6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09-430F-B99B-5DF5784A46DA}"/>
            </c:ext>
          </c:extLst>
        </c:ser>
        <c:ser>
          <c:idx val="4"/>
          <c:order val="4"/>
          <c:tx>
            <c:strRef>
              <c:f>Sheet1!$C$7</c:f>
              <c:strCache>
                <c:ptCount val="1"/>
                <c:pt idx="0">
                  <c:v>ILI</c:v>
                </c:pt>
              </c:strCache>
            </c:strRef>
          </c:tx>
          <c:spPr>
            <a:ln w="571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Sheet1!$L$15:$L$16</c:f>
              <c:numCache>
                <c:formatCode>General</c:formatCode>
                <c:ptCount val="2"/>
                <c:pt idx="0">
                  <c:v>2</c:v>
                </c:pt>
                <c:pt idx="1">
                  <c:v>4.2</c:v>
                </c:pt>
              </c:numCache>
            </c:numRef>
          </c:xVal>
          <c:yVal>
            <c:numRef>
              <c:f>Sheet1!$M$15:$M$16</c:f>
              <c:numCache>
                <c:formatCode>General</c:formatCode>
                <c:ptCount val="2"/>
                <c:pt idx="0">
                  <c:v>1.6</c:v>
                </c:pt>
                <c:pt idx="1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09-430F-B99B-5DF5784A46DA}"/>
            </c:ext>
          </c:extLst>
        </c:ser>
        <c:ser>
          <c:idx val="5"/>
          <c:order val="5"/>
          <c:tx>
            <c:strRef>
              <c:f>Sheet1!$C$8</c:f>
              <c:strCache>
                <c:ptCount val="1"/>
                <c:pt idx="0">
                  <c:v>HYD</c:v>
                </c:pt>
              </c:strCache>
            </c:strRef>
          </c:tx>
          <c:spPr>
            <a:ln w="571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2"/>
            <c:marker>
              <c:symbol val="none"/>
            </c:marker>
            <c:bubble3D val="0"/>
            <c:spPr>
              <a:ln w="57150" cap="rnd">
                <a:solidFill>
                  <a:schemeClr val="accent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09-430F-B99B-5DF5784A46DA}"/>
              </c:ext>
            </c:extLst>
          </c:dPt>
          <c:xVal>
            <c:numRef>
              <c:f>Sheet1!$L$17:$L$19</c:f>
              <c:numCache>
                <c:formatCode>General</c:formatCode>
                <c:ptCount val="3"/>
                <c:pt idx="1">
                  <c:v>4.2</c:v>
                </c:pt>
                <c:pt idx="2">
                  <c:v>4.2</c:v>
                </c:pt>
              </c:numCache>
            </c:numRef>
          </c:xVal>
          <c:yVal>
            <c:numRef>
              <c:f>Sheet1!$M$17:$M$19</c:f>
              <c:numCache>
                <c:formatCode>General</c:formatCode>
                <c:ptCount val="3"/>
                <c:pt idx="1">
                  <c:v>4.5999999999999996</c:v>
                </c:pt>
                <c:pt idx="2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09-430F-B99B-5DF5784A46DA}"/>
            </c:ext>
          </c:extLst>
        </c:ser>
        <c:ser>
          <c:idx val="6"/>
          <c:order val="6"/>
          <c:tx>
            <c:v>Portfolio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Sheet1!$V$8:$V$23</c:f>
              <c:numCache>
                <c:formatCode>General</c:formatCode>
                <c:ptCount val="16"/>
                <c:pt idx="0">
                  <c:v>102</c:v>
                </c:pt>
                <c:pt idx="1">
                  <c:v>105.2</c:v>
                </c:pt>
                <c:pt idx="2">
                  <c:v>104</c:v>
                </c:pt>
                <c:pt idx="3">
                  <c:v>107.2</c:v>
                </c:pt>
                <c:pt idx="4">
                  <c:v>104.2</c:v>
                </c:pt>
                <c:pt idx="5">
                  <c:v>107.4</c:v>
                </c:pt>
                <c:pt idx="6">
                  <c:v>106.2</c:v>
                </c:pt>
                <c:pt idx="7">
                  <c:v>109.4</c:v>
                </c:pt>
                <c:pt idx="8">
                  <c:v>103.8</c:v>
                </c:pt>
                <c:pt idx="9">
                  <c:v>107</c:v>
                </c:pt>
                <c:pt idx="10">
                  <c:v>105.8</c:v>
                </c:pt>
                <c:pt idx="11">
                  <c:v>109</c:v>
                </c:pt>
                <c:pt idx="12">
                  <c:v>106</c:v>
                </c:pt>
                <c:pt idx="13">
                  <c:v>109.2</c:v>
                </c:pt>
                <c:pt idx="14">
                  <c:v>108</c:v>
                </c:pt>
                <c:pt idx="15">
                  <c:v>111.2</c:v>
                </c:pt>
              </c:numCache>
              <c:extLst xmlns:c15="http://schemas.microsoft.com/office/drawing/2012/chart"/>
            </c:numRef>
          </c:xVal>
          <c:yVal>
            <c:numRef>
              <c:f>Sheet1!$W$8:$W$23</c:f>
              <c:numCache>
                <c:formatCode>General</c:formatCode>
                <c:ptCount val="16"/>
                <c:pt idx="0">
                  <c:v>1.6</c:v>
                </c:pt>
                <c:pt idx="1">
                  <c:v>8.6</c:v>
                </c:pt>
                <c:pt idx="2">
                  <c:v>5.6</c:v>
                </c:pt>
                <c:pt idx="3">
                  <c:v>8.6</c:v>
                </c:pt>
                <c:pt idx="4">
                  <c:v>4.5999999999999996</c:v>
                </c:pt>
                <c:pt idx="5">
                  <c:v>11.6</c:v>
                </c:pt>
                <c:pt idx="6">
                  <c:v>8.6</c:v>
                </c:pt>
                <c:pt idx="7">
                  <c:v>11.6</c:v>
                </c:pt>
                <c:pt idx="8">
                  <c:v>3.6</c:v>
                </c:pt>
                <c:pt idx="9">
                  <c:v>10.6</c:v>
                </c:pt>
                <c:pt idx="10">
                  <c:v>7.6</c:v>
                </c:pt>
                <c:pt idx="11">
                  <c:v>10.6</c:v>
                </c:pt>
                <c:pt idx="12">
                  <c:v>5.0999999999999996</c:v>
                </c:pt>
                <c:pt idx="13">
                  <c:v>12.1</c:v>
                </c:pt>
                <c:pt idx="14">
                  <c:v>9.1</c:v>
                </c:pt>
                <c:pt idx="15">
                  <c:v>12.1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2D09-430F-B99B-5DF5784A4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21584"/>
        <c:axId val="1373922832"/>
        <c:extLst/>
      </c:scatterChart>
      <c:valAx>
        <c:axId val="1373921584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Spend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922832"/>
        <c:crosses val="autoZero"/>
        <c:crossBetween val="midCat"/>
      </c:valAx>
      <c:valAx>
        <c:axId val="1373922832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/>
                  <a:t>Total Risk Reduction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921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80927384076991E-2"/>
          <c:y val="5.0925925925925923E-2"/>
          <c:w val="0.71983874604803566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Sheet1!$C$3</c:f>
              <c:strCache>
                <c:ptCount val="1"/>
                <c:pt idx="0">
                  <c:v>Req1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Sheet1!$L$3:$L$4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Sheet1!$M$3:$M$4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66-44F7-8CC1-44B425E09F75}"/>
            </c:ext>
          </c:extLst>
        </c:ser>
        <c:ser>
          <c:idx val="1"/>
          <c:order val="1"/>
          <c:tx>
            <c:strRef>
              <c:f>Sheet1!$C$4</c:f>
              <c:strCache>
                <c:ptCount val="1"/>
                <c:pt idx="0">
                  <c:v>Req2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Sheet1!$L$6:$L$7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Sheet1!$M$6:$M$7</c:f>
              <c:numCache>
                <c:formatCode>General</c:formatCode>
                <c:ptCount val="2"/>
                <c:pt idx="0">
                  <c:v>1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66-44F7-8CC1-44B425E09F75}"/>
            </c:ext>
          </c:extLst>
        </c:ser>
        <c:ser>
          <c:idx val="2"/>
          <c:order val="2"/>
          <c:tx>
            <c:strRef>
              <c:f>Sheet1!$C$5</c:f>
              <c:strCache>
                <c:ptCount val="1"/>
                <c:pt idx="0">
                  <c:v>UW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Sheet1!$L$9:$L$10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Sheet1!$M$9:$M$10</c:f>
              <c:numCache>
                <c:formatCode>General</c:formatCode>
                <c:ptCount val="2"/>
                <c:pt idx="0">
                  <c:v>1.6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66-44F7-8CC1-44B425E09F75}"/>
            </c:ext>
          </c:extLst>
        </c:ser>
        <c:ser>
          <c:idx val="3"/>
          <c:order val="3"/>
          <c:tx>
            <c:strRef>
              <c:f>Sheet1!$C$6</c:f>
              <c:strCache>
                <c:ptCount val="1"/>
                <c:pt idx="0">
                  <c:v>CC</c:v>
                </c:pt>
              </c:strCache>
            </c:strRef>
          </c:tx>
          <c:spPr>
            <a:ln w="571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Sheet1!$L$12:$L$13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xVal>
          <c:yVal>
            <c:numRef>
              <c:f>Sheet1!$M$12:$M$13</c:f>
              <c:numCache>
                <c:formatCode>General</c:formatCode>
                <c:ptCount val="2"/>
                <c:pt idx="0">
                  <c:v>1.6</c:v>
                </c:pt>
                <c:pt idx="1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66-44F7-8CC1-44B425E09F75}"/>
            </c:ext>
          </c:extLst>
        </c:ser>
        <c:ser>
          <c:idx val="4"/>
          <c:order val="4"/>
          <c:tx>
            <c:strRef>
              <c:f>Sheet1!$C$7</c:f>
              <c:strCache>
                <c:ptCount val="1"/>
                <c:pt idx="0">
                  <c:v>ILI</c:v>
                </c:pt>
              </c:strCache>
            </c:strRef>
          </c:tx>
          <c:spPr>
            <a:ln w="571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Sheet1!$L$15:$L$16</c:f>
              <c:numCache>
                <c:formatCode>General</c:formatCode>
                <c:ptCount val="2"/>
                <c:pt idx="0">
                  <c:v>2</c:v>
                </c:pt>
                <c:pt idx="1">
                  <c:v>4.2</c:v>
                </c:pt>
              </c:numCache>
            </c:numRef>
          </c:xVal>
          <c:yVal>
            <c:numRef>
              <c:f>Sheet1!$M$15:$M$16</c:f>
              <c:numCache>
                <c:formatCode>General</c:formatCode>
                <c:ptCount val="2"/>
                <c:pt idx="0">
                  <c:v>1.6</c:v>
                </c:pt>
                <c:pt idx="1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66-44F7-8CC1-44B425E09F75}"/>
            </c:ext>
          </c:extLst>
        </c:ser>
        <c:ser>
          <c:idx val="5"/>
          <c:order val="5"/>
          <c:tx>
            <c:strRef>
              <c:f>Sheet1!$C$8</c:f>
              <c:strCache>
                <c:ptCount val="1"/>
                <c:pt idx="0">
                  <c:v>HYD</c:v>
                </c:pt>
              </c:strCache>
            </c:strRef>
          </c:tx>
          <c:spPr>
            <a:ln w="571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2"/>
            <c:marker>
              <c:symbol val="circle"/>
              <c:size val="9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75D-4A1B-BCA1-A7380571334B}"/>
              </c:ext>
            </c:extLst>
          </c:dPt>
          <c:xVal>
            <c:numRef>
              <c:f>Sheet1!$L$17:$L$19</c:f>
              <c:numCache>
                <c:formatCode>General</c:formatCode>
                <c:ptCount val="3"/>
                <c:pt idx="1">
                  <c:v>4.2</c:v>
                </c:pt>
                <c:pt idx="2">
                  <c:v>4.2</c:v>
                </c:pt>
              </c:numCache>
            </c:numRef>
          </c:xVal>
          <c:yVal>
            <c:numRef>
              <c:f>Sheet1!$M$17:$M$19</c:f>
              <c:numCache>
                <c:formatCode>General</c:formatCode>
                <c:ptCount val="3"/>
                <c:pt idx="1">
                  <c:v>4.5999999999999996</c:v>
                </c:pt>
                <c:pt idx="2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C66-44F7-8CC1-44B425E09F75}"/>
            </c:ext>
          </c:extLst>
        </c:ser>
        <c:ser>
          <c:idx val="6"/>
          <c:order val="6"/>
          <c:tx>
            <c:v>Portfolio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Sheet1!$V$8:$V$23</c:f>
              <c:numCache>
                <c:formatCode>General</c:formatCode>
                <c:ptCount val="16"/>
                <c:pt idx="0">
                  <c:v>102</c:v>
                </c:pt>
                <c:pt idx="1">
                  <c:v>105.2</c:v>
                </c:pt>
                <c:pt idx="2">
                  <c:v>104</c:v>
                </c:pt>
                <c:pt idx="3">
                  <c:v>107.2</c:v>
                </c:pt>
                <c:pt idx="4">
                  <c:v>104.2</c:v>
                </c:pt>
                <c:pt idx="5">
                  <c:v>107.4</c:v>
                </c:pt>
                <c:pt idx="6">
                  <c:v>106.2</c:v>
                </c:pt>
                <c:pt idx="7">
                  <c:v>109.4</c:v>
                </c:pt>
                <c:pt idx="8">
                  <c:v>103.8</c:v>
                </c:pt>
                <c:pt idx="9">
                  <c:v>107</c:v>
                </c:pt>
                <c:pt idx="10">
                  <c:v>105.8</c:v>
                </c:pt>
                <c:pt idx="11">
                  <c:v>109</c:v>
                </c:pt>
                <c:pt idx="12">
                  <c:v>106</c:v>
                </c:pt>
                <c:pt idx="13">
                  <c:v>109.2</c:v>
                </c:pt>
                <c:pt idx="14">
                  <c:v>108</c:v>
                </c:pt>
                <c:pt idx="15">
                  <c:v>111.2</c:v>
                </c:pt>
              </c:numCache>
            </c:numRef>
          </c:xVal>
          <c:yVal>
            <c:numRef>
              <c:f>Sheet1!$W$8:$W$23</c:f>
              <c:numCache>
                <c:formatCode>General</c:formatCode>
                <c:ptCount val="16"/>
                <c:pt idx="0">
                  <c:v>1.6</c:v>
                </c:pt>
                <c:pt idx="1">
                  <c:v>8.6</c:v>
                </c:pt>
                <c:pt idx="2">
                  <c:v>5.6</c:v>
                </c:pt>
                <c:pt idx="3">
                  <c:v>8.6</c:v>
                </c:pt>
                <c:pt idx="4">
                  <c:v>4.5999999999999996</c:v>
                </c:pt>
                <c:pt idx="5">
                  <c:v>11.6</c:v>
                </c:pt>
                <c:pt idx="6">
                  <c:v>8.6</c:v>
                </c:pt>
                <c:pt idx="7">
                  <c:v>11.6</c:v>
                </c:pt>
                <c:pt idx="8">
                  <c:v>3.6</c:v>
                </c:pt>
                <c:pt idx="9">
                  <c:v>10.6</c:v>
                </c:pt>
                <c:pt idx="10">
                  <c:v>7.6</c:v>
                </c:pt>
                <c:pt idx="11">
                  <c:v>10.6</c:v>
                </c:pt>
                <c:pt idx="12">
                  <c:v>5.0999999999999996</c:v>
                </c:pt>
                <c:pt idx="13">
                  <c:v>12.1</c:v>
                </c:pt>
                <c:pt idx="14">
                  <c:v>9.1</c:v>
                </c:pt>
                <c:pt idx="15">
                  <c:v>12.1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C66-44F7-8CC1-44B425E0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21584"/>
        <c:axId val="1373922832"/>
      </c:scatterChart>
      <c:valAx>
        <c:axId val="1373921584"/>
        <c:scaling>
          <c:orientation val="minMax"/>
          <c:max val="1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922832"/>
        <c:crosses val="autoZero"/>
        <c:crossBetween val="midCat"/>
      </c:valAx>
      <c:valAx>
        <c:axId val="1373922832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921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31" fmlaLink="Sheet1!$O$3" max="16" min="1" page="10" val="4"/>
</file>

<file path=xl/ctrlProps/ctrlProp2.xml><?xml version="1.0" encoding="utf-8"?>
<formControlPr xmlns="http://schemas.microsoft.com/office/spreadsheetml/2009/9/main" objectType="CheckBox" fmlaLink="Sheet1!$W$4" lockText="1" noThreeD="1"/>
</file>

<file path=xl/ctrlProps/ctrlProp3.xml><?xml version="1.0" encoding="utf-8"?>
<formControlPr xmlns="http://schemas.microsoft.com/office/spreadsheetml/2009/9/main" objectType="Spin" dx="31" fmlaLink="$O$3" max="16" min="1" page="10" val="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cuZthlMq3fI&amp;t=2504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probabilitymanagement.org/" TargetMode="Externa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31750</xdr:rowOff>
    </xdr:from>
    <xdr:to>
      <xdr:col>11</xdr:col>
      <xdr:colOff>228927</xdr:colOff>
      <xdr:row>27</xdr:row>
      <xdr:rowOff>25646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15900"/>
          <a:ext cx="6363027" cy="4781796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7</xdr:row>
      <xdr:rowOff>31750</xdr:rowOff>
    </xdr:from>
    <xdr:to>
      <xdr:col>18</xdr:col>
      <xdr:colOff>400050</xdr:colOff>
      <xdr:row>16</xdr:row>
      <xdr:rowOff>88900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7353300" y="1320800"/>
          <a:ext cx="4019550" cy="171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This model was developed</a:t>
          </a:r>
          <a:r>
            <a:rPr lang="en-US" sz="1400" baseline="0"/>
            <a:t> by Dr. Sam L. Savage of nonprofit ProbabilityManagement.org to explain the concept of Risk Spend Efficiency in both risk mitigation projects and portfolios of such projects. </a:t>
          </a:r>
        </a:p>
        <a:p>
          <a:endParaRPr lang="en-US" sz="1400" baseline="0"/>
        </a:p>
        <a:p>
          <a:r>
            <a:rPr lang="en-US" sz="1400" baseline="0"/>
            <a:t>This a deterministic model in that risk reduction and spend are assumed to be known with certainty.</a:t>
          </a:r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482600</xdr:colOff>
      <xdr:row>4</xdr:row>
      <xdr:rowOff>133350</xdr:rowOff>
    </xdr:from>
    <xdr:to>
      <xdr:col>14</xdr:col>
      <xdr:colOff>428625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257175</xdr:colOff>
          <xdr:row>1</xdr:row>
          <xdr:rowOff>200025</xdr:rowOff>
        </xdr:from>
        <xdr:to>
          <xdr:col>13</xdr:col>
          <xdr:colOff>47625</xdr:colOff>
          <xdr:row>4</xdr:row>
          <xdr:rowOff>47625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</xdr:row>
          <xdr:rowOff>161925</xdr:rowOff>
        </xdr:from>
        <xdr:to>
          <xdr:col>9</xdr:col>
          <xdr:colOff>228600</xdr:colOff>
          <xdr:row>4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46181</xdr:colOff>
      <xdr:row>0</xdr:row>
      <xdr:rowOff>103909</xdr:rowOff>
    </xdr:from>
    <xdr:to>
      <xdr:col>16</xdr:col>
      <xdr:colOff>517601</xdr:colOff>
      <xdr:row>3</xdr:row>
      <xdr:rowOff>116821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4954" y="103909"/>
          <a:ext cx="1695238" cy="6190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41274</xdr:colOff>
      <xdr:row>9</xdr:row>
      <xdr:rowOff>165100</xdr:rowOff>
    </xdr:from>
    <xdr:to>
      <xdr:col>9</xdr:col>
      <xdr:colOff>82549</xdr:colOff>
      <xdr:row>27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552450</xdr:colOff>
          <xdr:row>1</xdr:row>
          <xdr:rowOff>152400</xdr:rowOff>
        </xdr:from>
        <xdr:to>
          <xdr:col>16</xdr:col>
          <xdr:colOff>342900</xdr:colOff>
          <xdr:row>3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4640-E3D2-41F8-AC92-6A50D79D169F}">
  <dimension ref="A1"/>
  <sheetViews>
    <sheetView tabSelected="1" workbookViewId="0">
      <selection activeCell="J3" sqref="J3"/>
    </sheetView>
  </sheetViews>
  <sheetFormatPr defaultColWidth="8.7109375" defaultRowHeight="15" x14ac:dyDescent="0.25"/>
  <cols>
    <col min="1" max="16384" width="8.7109375" style="3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D8A35-1628-4603-96AC-3BF69F29542D}">
  <dimension ref="B2:Q25"/>
  <sheetViews>
    <sheetView zoomScale="110" zoomScaleNormal="110" workbookViewId="0">
      <selection activeCell="B25" sqref="B25"/>
    </sheetView>
  </sheetViews>
  <sheetFormatPr defaultColWidth="8.7109375" defaultRowHeight="15" x14ac:dyDescent="0.25"/>
  <cols>
    <col min="1" max="1" width="8.7109375" style="3"/>
    <col min="2" max="2" width="18.28515625" style="3" customWidth="1"/>
    <col min="3" max="3" width="7.140625" style="3" customWidth="1"/>
    <col min="4" max="4" width="3.85546875" style="3" customWidth="1"/>
    <col min="5" max="16384" width="8.7109375" style="3"/>
  </cols>
  <sheetData>
    <row r="2" spans="2:17" ht="18.75" x14ac:dyDescent="0.3">
      <c r="H2" s="9" t="s">
        <v>18</v>
      </c>
      <c r="I2" s="4"/>
      <c r="J2" s="4"/>
      <c r="L2" s="5">
        <f>Sheet1!S9</f>
        <v>1</v>
      </c>
    </row>
    <row r="4" spans="2:17" x14ac:dyDescent="0.25">
      <c r="H4" s="10" t="s">
        <v>19</v>
      </c>
      <c r="K4" s="10" t="s">
        <v>20</v>
      </c>
    </row>
    <row r="7" spans="2:17" x14ac:dyDescent="0.25">
      <c r="B7" s="6" t="s">
        <v>0</v>
      </c>
      <c r="C7" s="7" t="s">
        <v>12</v>
      </c>
      <c r="D7" s="8">
        <f>Sheet1!B3</f>
        <v>1</v>
      </c>
    </row>
    <row r="8" spans="2:17" x14ac:dyDescent="0.25">
      <c r="B8" s="6" t="s">
        <v>1</v>
      </c>
      <c r="C8" s="7" t="s">
        <v>13</v>
      </c>
      <c r="D8" s="8">
        <f>Sheet1!B4</f>
        <v>1</v>
      </c>
    </row>
    <row r="9" spans="2:17" x14ac:dyDescent="0.25">
      <c r="B9" s="6" t="s">
        <v>5</v>
      </c>
      <c r="C9" s="7" t="s">
        <v>14</v>
      </c>
      <c r="D9" s="8">
        <f>Sheet1!B5</f>
        <v>0</v>
      </c>
      <c r="Q9" s="3" t="s">
        <v>17</v>
      </c>
    </row>
    <row r="10" spans="2:17" x14ac:dyDescent="0.25">
      <c r="B10" s="6" t="s">
        <v>4</v>
      </c>
      <c r="C10" s="7" t="s">
        <v>15</v>
      </c>
      <c r="D10" s="8">
        <f>Sheet1!B6</f>
        <v>0</v>
      </c>
    </row>
    <row r="11" spans="2:17" x14ac:dyDescent="0.25">
      <c r="B11" s="6" t="s">
        <v>8</v>
      </c>
      <c r="C11" s="7" t="s">
        <v>6</v>
      </c>
      <c r="D11" s="8">
        <f>Sheet1!B7</f>
        <v>1</v>
      </c>
    </row>
    <row r="12" spans="2:17" x14ac:dyDescent="0.25">
      <c r="B12" s="6" t="s">
        <v>7</v>
      </c>
      <c r="C12" s="7" t="s">
        <v>16</v>
      </c>
      <c r="D12" s="8">
        <f>Sheet1!B8</f>
        <v>0</v>
      </c>
    </row>
    <row r="24" spans="2:2" x14ac:dyDescent="0.25">
      <c r="B24" s="3" t="s">
        <v>21</v>
      </c>
    </row>
    <row r="25" spans="2:2" x14ac:dyDescent="0.25">
      <c r="B25" s="3" t="s">
        <v>22</v>
      </c>
    </row>
  </sheetData>
  <conditionalFormatting sqref="D7:D12">
    <cfRule type="iconSet" priority="1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Spinner 3">
              <controlPr defaultSize="0" autoPict="0">
                <anchor moveWithCells="1" sizeWithCells="1">
                  <from>
                    <xdr:col>12</xdr:col>
                    <xdr:colOff>257175</xdr:colOff>
                    <xdr:row>1</xdr:row>
                    <xdr:rowOff>200025</xdr:rowOff>
                  </from>
                  <to>
                    <xdr:col>13</xdr:col>
                    <xdr:colOff>47625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9</xdr:col>
                    <xdr:colOff>28575</xdr:colOff>
                    <xdr:row>2</xdr:row>
                    <xdr:rowOff>161925</xdr:rowOff>
                  </from>
                  <to>
                    <xdr:col>9</xdr:col>
                    <xdr:colOff>228600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F06F-70B6-4A42-A7BA-AA79F1D48976}">
  <dimension ref="A2:Y26"/>
  <sheetViews>
    <sheetView topLeftCell="M1" workbookViewId="0">
      <selection activeCell="V4" sqref="V4"/>
    </sheetView>
  </sheetViews>
  <sheetFormatPr defaultRowHeight="15" x14ac:dyDescent="0.25"/>
  <cols>
    <col min="3" max="3" width="14.28515625" customWidth="1"/>
    <col min="4" max="4" width="10.5703125" customWidth="1"/>
  </cols>
  <sheetData>
    <row r="2" spans="1:25" x14ac:dyDescent="0.25">
      <c r="A2" t="s">
        <v>2</v>
      </c>
      <c r="B2" t="s">
        <v>9</v>
      </c>
      <c r="E2" t="s">
        <v>2</v>
      </c>
      <c r="F2" t="s">
        <v>3</v>
      </c>
      <c r="I2" t="s">
        <v>10</v>
      </c>
      <c r="L2" t="s">
        <v>2</v>
      </c>
      <c r="M2" t="s">
        <v>11</v>
      </c>
    </row>
    <row r="3" spans="1:25" x14ac:dyDescent="0.25">
      <c r="A3">
        <v>1</v>
      </c>
      <c r="B3">
        <v>1</v>
      </c>
      <c r="C3" t="s">
        <v>12</v>
      </c>
      <c r="D3" t="s">
        <v>0</v>
      </c>
      <c r="E3">
        <f>B3*A3</f>
        <v>1</v>
      </c>
      <c r="F3">
        <v>1</v>
      </c>
      <c r="G3">
        <f>F3</f>
        <v>1</v>
      </c>
      <c r="I3">
        <f>F3/E3</f>
        <v>1</v>
      </c>
      <c r="K3" t="s">
        <v>0</v>
      </c>
      <c r="L3">
        <v>0</v>
      </c>
      <c r="M3">
        <v>0</v>
      </c>
      <c r="O3">
        <v>4</v>
      </c>
    </row>
    <row r="4" spans="1:25" x14ac:dyDescent="0.25">
      <c r="A4">
        <v>1</v>
      </c>
      <c r="B4">
        <v>1</v>
      </c>
      <c r="C4" t="s">
        <v>13</v>
      </c>
      <c r="D4" t="s">
        <v>1</v>
      </c>
      <c r="E4">
        <f t="shared" ref="E4:E8" si="0">B4*A4</f>
        <v>1</v>
      </c>
      <c r="F4">
        <v>0.6</v>
      </c>
      <c r="G4">
        <f t="shared" ref="G4" si="1">F4</f>
        <v>0.6</v>
      </c>
      <c r="I4">
        <f>F4/E4</f>
        <v>0.6</v>
      </c>
      <c r="L4">
        <f>E3</f>
        <v>1</v>
      </c>
      <c r="M4">
        <f>F3</f>
        <v>1</v>
      </c>
      <c r="V4">
        <f>(1-W4)*100</f>
        <v>100</v>
      </c>
      <c r="W4" t="b">
        <v>0</v>
      </c>
    </row>
    <row r="5" spans="1:25" x14ac:dyDescent="0.25">
      <c r="A5">
        <v>3.2</v>
      </c>
      <c r="B5">
        <f t="array" ref="B5:B8">TRANSPOSE(O9:R9)</f>
        <v>0</v>
      </c>
      <c r="C5" t="s">
        <v>14</v>
      </c>
      <c r="D5" s="1" t="s">
        <v>5</v>
      </c>
      <c r="E5">
        <f t="shared" si="0"/>
        <v>0</v>
      </c>
      <c r="F5">
        <v>7</v>
      </c>
      <c r="G5">
        <f>B5*F5</f>
        <v>0</v>
      </c>
      <c r="I5" t="e">
        <f t="shared" ref="I5:I8" si="2">F5/E5</f>
        <v>#DIV/0!</v>
      </c>
    </row>
    <row r="6" spans="1:25" x14ac:dyDescent="0.25">
      <c r="A6">
        <v>2</v>
      </c>
      <c r="B6">
        <v>0</v>
      </c>
      <c r="C6" t="s">
        <v>15</v>
      </c>
      <c r="D6" s="1" t="s">
        <v>4</v>
      </c>
      <c r="E6">
        <f t="shared" si="0"/>
        <v>0</v>
      </c>
      <c r="F6">
        <v>4</v>
      </c>
      <c r="G6">
        <f>B6*(1-B5)*F6+(B5)*MAX(F6-F5,0)</f>
        <v>0</v>
      </c>
      <c r="I6" t="e">
        <f t="shared" si="2"/>
        <v>#DIV/0!</v>
      </c>
      <c r="K6" t="s">
        <v>1</v>
      </c>
      <c r="L6">
        <f>L4</f>
        <v>1</v>
      </c>
      <c r="M6">
        <f>M4</f>
        <v>1</v>
      </c>
    </row>
    <row r="7" spans="1:25" x14ac:dyDescent="0.25">
      <c r="A7">
        <v>2.2000000000000002</v>
      </c>
      <c r="B7">
        <v>1</v>
      </c>
      <c r="C7" t="s">
        <v>6</v>
      </c>
      <c r="D7" s="1" t="s">
        <v>8</v>
      </c>
      <c r="E7">
        <f t="shared" si="0"/>
        <v>2.2000000000000002</v>
      </c>
      <c r="F7">
        <v>3</v>
      </c>
      <c r="G7">
        <f>B7*F7</f>
        <v>3</v>
      </c>
      <c r="I7">
        <f t="shared" si="2"/>
        <v>1.3636363636363635</v>
      </c>
      <c r="L7">
        <f>L6+E4</f>
        <v>2</v>
      </c>
      <c r="M7">
        <f>M6+F4</f>
        <v>1.6</v>
      </c>
    </row>
    <row r="8" spans="1:25" x14ac:dyDescent="0.25">
      <c r="A8">
        <v>1.8</v>
      </c>
      <c r="B8">
        <v>0</v>
      </c>
      <c r="C8" t="s">
        <v>16</v>
      </c>
      <c r="D8" s="1" t="s">
        <v>7</v>
      </c>
      <c r="E8">
        <f t="shared" si="0"/>
        <v>0</v>
      </c>
      <c r="F8">
        <v>2</v>
      </c>
      <c r="G8">
        <f>B8*((1-B7)*F8+(B7)*0.25*F8)</f>
        <v>0</v>
      </c>
      <c r="I8" t="e">
        <f t="shared" si="2"/>
        <v>#DIV/0!</v>
      </c>
      <c r="U8">
        <v>1</v>
      </c>
      <c r="V8">
        <f>Y8+$V$4</f>
        <v>102</v>
      </c>
      <c r="W8">
        <v>1.6</v>
      </c>
      <c r="Y8">
        <v>2</v>
      </c>
    </row>
    <row r="9" spans="1:25" x14ac:dyDescent="0.25">
      <c r="K9" s="1" t="s">
        <v>5</v>
      </c>
      <c r="L9">
        <f>L7</f>
        <v>2</v>
      </c>
      <c r="M9">
        <f>M7</f>
        <v>1.6</v>
      </c>
      <c r="O9" cm="1">
        <f t="array" ref="O9">INDEX(O11:O26,$O$3)</f>
        <v>0</v>
      </c>
      <c r="P9" cm="1">
        <f t="array" ref="P9">INDEX(P11:P26,$O$3)</f>
        <v>0</v>
      </c>
      <c r="Q9" cm="1">
        <f t="array" ref="Q9">INDEX(Q11:Q26,$O$3)</f>
        <v>1</v>
      </c>
      <c r="R9" cm="1">
        <f t="array" ref="R9">INDEX(R11:R26,$O$3)</f>
        <v>0</v>
      </c>
      <c r="S9" cm="1">
        <f t="array" ref="S9">INDEX(S11:S26,$O$3)</f>
        <v>1</v>
      </c>
      <c r="U9">
        <v>2</v>
      </c>
      <c r="V9">
        <f t="shared" ref="V9:V23" si="3">Y9+$V$4</f>
        <v>105.2</v>
      </c>
      <c r="W9">
        <v>8.6</v>
      </c>
      <c r="Y9">
        <v>5.2</v>
      </c>
    </row>
    <row r="10" spans="1:25" x14ac:dyDescent="0.25">
      <c r="L10">
        <f>L9+E5</f>
        <v>2</v>
      </c>
      <c r="M10">
        <f>M9+G5</f>
        <v>1.6</v>
      </c>
      <c r="O10" s="2" t="s">
        <v>14</v>
      </c>
      <c r="P10" s="2" t="s">
        <v>15</v>
      </c>
      <c r="Q10" s="2" t="s">
        <v>6</v>
      </c>
      <c r="R10" s="2" t="s">
        <v>16</v>
      </c>
      <c r="U10">
        <v>3</v>
      </c>
      <c r="V10">
        <f t="shared" si="3"/>
        <v>104</v>
      </c>
      <c r="W10">
        <v>5.6</v>
      </c>
      <c r="Y10">
        <v>4</v>
      </c>
    </row>
    <row r="11" spans="1:25" x14ac:dyDescent="0.25">
      <c r="N11">
        <v>1</v>
      </c>
      <c r="O11" s="2">
        <v>0</v>
      </c>
      <c r="P11" s="2">
        <v>0</v>
      </c>
      <c r="Q11" s="2">
        <v>0</v>
      </c>
      <c r="R11" s="2">
        <v>0</v>
      </c>
      <c r="S11">
        <v>0</v>
      </c>
      <c r="U11">
        <v>4</v>
      </c>
      <c r="V11">
        <f t="shared" si="3"/>
        <v>107.2</v>
      </c>
      <c r="W11">
        <v>8.6</v>
      </c>
      <c r="Y11">
        <v>7.2</v>
      </c>
    </row>
    <row r="12" spans="1:25" x14ac:dyDescent="0.25">
      <c r="K12" s="1" t="s">
        <v>4</v>
      </c>
      <c r="L12">
        <f>L10</f>
        <v>2</v>
      </c>
      <c r="M12">
        <f>M10</f>
        <v>1.6</v>
      </c>
      <c r="N12">
        <v>2</v>
      </c>
      <c r="O12" s="2">
        <v>1</v>
      </c>
      <c r="P12" s="2">
        <v>0</v>
      </c>
      <c r="Q12" s="2">
        <v>0</v>
      </c>
      <c r="R12" s="2">
        <v>0</v>
      </c>
      <c r="S12">
        <v>1</v>
      </c>
      <c r="U12">
        <v>5</v>
      </c>
      <c r="V12">
        <f t="shared" si="3"/>
        <v>104.2</v>
      </c>
      <c r="W12">
        <v>4.5999999999999996</v>
      </c>
      <c r="Y12">
        <v>4.2</v>
      </c>
    </row>
    <row r="13" spans="1:25" x14ac:dyDescent="0.25">
      <c r="L13">
        <f>L12+E6</f>
        <v>2</v>
      </c>
      <c r="M13">
        <f>M12+G6</f>
        <v>1.6</v>
      </c>
      <c r="N13">
        <v>3</v>
      </c>
      <c r="O13" s="2">
        <v>0</v>
      </c>
      <c r="P13" s="2">
        <v>1</v>
      </c>
      <c r="Q13" s="2">
        <v>0</v>
      </c>
      <c r="R13" s="2">
        <v>0</v>
      </c>
      <c r="S13">
        <v>1</v>
      </c>
      <c r="U13">
        <v>6</v>
      </c>
      <c r="V13">
        <f t="shared" si="3"/>
        <v>107.4</v>
      </c>
      <c r="W13">
        <v>11.6</v>
      </c>
      <c r="Y13">
        <v>7.4</v>
      </c>
    </row>
    <row r="14" spans="1:25" x14ac:dyDescent="0.25">
      <c r="N14">
        <v>4</v>
      </c>
      <c r="O14" s="2">
        <v>0</v>
      </c>
      <c r="P14" s="2">
        <v>0</v>
      </c>
      <c r="Q14" s="2">
        <v>1</v>
      </c>
      <c r="R14" s="2">
        <v>0</v>
      </c>
      <c r="S14">
        <v>1</v>
      </c>
      <c r="U14">
        <v>7</v>
      </c>
      <c r="V14">
        <f t="shared" si="3"/>
        <v>106.2</v>
      </c>
      <c r="W14">
        <v>8.6</v>
      </c>
      <c r="Y14">
        <v>6.2</v>
      </c>
    </row>
    <row r="15" spans="1:25" x14ac:dyDescent="0.25">
      <c r="K15" s="1" t="s">
        <v>8</v>
      </c>
      <c r="L15">
        <f>L13</f>
        <v>2</v>
      </c>
      <c r="M15">
        <f>M13</f>
        <v>1.6</v>
      </c>
      <c r="N15">
        <v>5</v>
      </c>
      <c r="O15" s="2">
        <v>0</v>
      </c>
      <c r="P15" s="2">
        <v>0</v>
      </c>
      <c r="Q15" s="2">
        <v>0</v>
      </c>
      <c r="R15" s="2">
        <v>1</v>
      </c>
      <c r="S15">
        <v>1</v>
      </c>
      <c r="U15">
        <v>8</v>
      </c>
      <c r="V15">
        <f t="shared" si="3"/>
        <v>109.4</v>
      </c>
      <c r="W15">
        <v>11.6</v>
      </c>
      <c r="Y15">
        <v>9.4</v>
      </c>
    </row>
    <row r="16" spans="1:25" x14ac:dyDescent="0.25">
      <c r="L16">
        <f>L15+E7</f>
        <v>4.2</v>
      </c>
      <c r="M16">
        <f>M15+G7</f>
        <v>4.5999999999999996</v>
      </c>
      <c r="N16">
        <v>6</v>
      </c>
      <c r="O16" s="2">
        <v>1</v>
      </c>
      <c r="P16" s="2">
        <v>1</v>
      </c>
      <c r="Q16" s="2">
        <v>0</v>
      </c>
      <c r="R16" s="2">
        <v>0</v>
      </c>
      <c r="S16">
        <v>2</v>
      </c>
      <c r="U16">
        <v>9</v>
      </c>
      <c r="V16">
        <f t="shared" si="3"/>
        <v>103.8</v>
      </c>
      <c r="W16">
        <v>3.6</v>
      </c>
      <c r="Y16">
        <v>3.8</v>
      </c>
    </row>
    <row r="17" spans="11:25" x14ac:dyDescent="0.25">
      <c r="N17">
        <v>7</v>
      </c>
      <c r="O17" s="2">
        <v>1</v>
      </c>
      <c r="P17" s="2">
        <v>0</v>
      </c>
      <c r="Q17" s="2">
        <v>1</v>
      </c>
      <c r="R17" s="2">
        <v>0</v>
      </c>
      <c r="S17">
        <v>2</v>
      </c>
      <c r="U17">
        <v>10</v>
      </c>
      <c r="V17">
        <f t="shared" si="3"/>
        <v>107</v>
      </c>
      <c r="W17">
        <v>10.6</v>
      </c>
      <c r="Y17">
        <v>7</v>
      </c>
    </row>
    <row r="18" spans="11:25" x14ac:dyDescent="0.25">
      <c r="K18" s="1" t="s">
        <v>7</v>
      </c>
      <c r="L18">
        <f>L16</f>
        <v>4.2</v>
      </c>
      <c r="M18">
        <f>M16</f>
        <v>4.5999999999999996</v>
      </c>
      <c r="N18">
        <v>8</v>
      </c>
      <c r="O18" s="2">
        <v>0</v>
      </c>
      <c r="P18" s="2">
        <v>1</v>
      </c>
      <c r="Q18" s="2">
        <v>1</v>
      </c>
      <c r="R18" s="2">
        <v>0</v>
      </c>
      <c r="S18">
        <v>2</v>
      </c>
      <c r="U18">
        <v>11</v>
      </c>
      <c r="V18">
        <f t="shared" si="3"/>
        <v>105.8</v>
      </c>
      <c r="W18">
        <v>7.6</v>
      </c>
      <c r="Y18">
        <v>5.8</v>
      </c>
    </row>
    <row r="19" spans="11:25" x14ac:dyDescent="0.25">
      <c r="L19">
        <f>L18+E8</f>
        <v>4.2</v>
      </c>
      <c r="M19">
        <f>M18+G8</f>
        <v>4.5999999999999996</v>
      </c>
      <c r="N19">
        <v>9</v>
      </c>
      <c r="O19" s="2">
        <v>1</v>
      </c>
      <c r="P19" s="2">
        <v>0</v>
      </c>
      <c r="Q19" s="2">
        <v>0</v>
      </c>
      <c r="R19" s="2">
        <v>1</v>
      </c>
      <c r="S19">
        <v>2</v>
      </c>
      <c r="U19">
        <v>12</v>
      </c>
      <c r="V19">
        <f t="shared" si="3"/>
        <v>109</v>
      </c>
      <c r="W19">
        <v>10.6</v>
      </c>
      <c r="Y19">
        <v>9</v>
      </c>
    </row>
    <row r="20" spans="11:25" x14ac:dyDescent="0.25">
      <c r="N20">
        <v>10</v>
      </c>
      <c r="O20" s="2">
        <v>0</v>
      </c>
      <c r="P20" s="2">
        <v>1</v>
      </c>
      <c r="Q20" s="2">
        <v>0</v>
      </c>
      <c r="R20" s="2">
        <v>1</v>
      </c>
      <c r="S20">
        <v>2</v>
      </c>
      <c r="U20">
        <v>13</v>
      </c>
      <c r="V20">
        <f t="shared" si="3"/>
        <v>106</v>
      </c>
      <c r="W20">
        <v>5.0999999999999996</v>
      </c>
      <c r="Y20">
        <v>6</v>
      </c>
    </row>
    <row r="21" spans="11:25" x14ac:dyDescent="0.25">
      <c r="N21">
        <v>11</v>
      </c>
      <c r="O21" s="2">
        <v>0</v>
      </c>
      <c r="P21" s="2">
        <v>0</v>
      </c>
      <c r="Q21" s="2">
        <v>1</v>
      </c>
      <c r="R21" s="2">
        <v>1</v>
      </c>
      <c r="S21">
        <v>2</v>
      </c>
      <c r="U21">
        <v>14</v>
      </c>
      <c r="V21">
        <f t="shared" si="3"/>
        <v>109.2</v>
      </c>
      <c r="W21">
        <v>12.1</v>
      </c>
      <c r="Y21">
        <v>9.2000000000000011</v>
      </c>
    </row>
    <row r="22" spans="11:25" x14ac:dyDescent="0.25">
      <c r="N22">
        <v>12</v>
      </c>
      <c r="O22" s="2">
        <v>1</v>
      </c>
      <c r="P22" s="2">
        <v>1</v>
      </c>
      <c r="Q22" s="2">
        <v>1</v>
      </c>
      <c r="R22" s="2">
        <v>0</v>
      </c>
      <c r="S22">
        <v>3</v>
      </c>
      <c r="U22">
        <v>15</v>
      </c>
      <c r="V22">
        <f t="shared" si="3"/>
        <v>108</v>
      </c>
      <c r="W22">
        <v>9.1</v>
      </c>
      <c r="Y22">
        <v>8</v>
      </c>
    </row>
    <row r="23" spans="11:25" x14ac:dyDescent="0.25">
      <c r="N23">
        <v>13</v>
      </c>
      <c r="O23" s="2">
        <v>1</v>
      </c>
      <c r="P23" s="2">
        <v>1</v>
      </c>
      <c r="Q23" s="2">
        <v>0</v>
      </c>
      <c r="R23" s="2">
        <v>1</v>
      </c>
      <c r="S23">
        <v>3</v>
      </c>
      <c r="U23">
        <v>16</v>
      </c>
      <c r="V23">
        <f t="shared" si="3"/>
        <v>111.2</v>
      </c>
      <c r="W23">
        <v>12.1</v>
      </c>
      <c r="Y23">
        <v>11.200000000000001</v>
      </c>
    </row>
    <row r="24" spans="11:25" x14ac:dyDescent="0.25">
      <c r="N24">
        <v>14</v>
      </c>
      <c r="O24" s="2">
        <v>1</v>
      </c>
      <c r="P24" s="2">
        <v>0</v>
      </c>
      <c r="Q24" s="2">
        <v>1</v>
      </c>
      <c r="R24" s="2">
        <v>1</v>
      </c>
      <c r="S24">
        <v>3</v>
      </c>
    </row>
    <row r="25" spans="11:25" x14ac:dyDescent="0.25">
      <c r="N25">
        <v>15</v>
      </c>
      <c r="O25" s="2">
        <v>0</v>
      </c>
      <c r="P25" s="2">
        <v>1</v>
      </c>
      <c r="Q25" s="2">
        <v>1</v>
      </c>
      <c r="R25" s="2">
        <v>1</v>
      </c>
      <c r="S25">
        <v>3</v>
      </c>
    </row>
    <row r="26" spans="11:25" x14ac:dyDescent="0.25">
      <c r="N26">
        <v>16</v>
      </c>
      <c r="O26" s="2">
        <v>1</v>
      </c>
      <c r="P26" s="2">
        <v>1</v>
      </c>
      <c r="Q26" s="2">
        <v>1</v>
      </c>
      <c r="R26" s="2">
        <v>1</v>
      </c>
      <c r="S26">
        <v>4</v>
      </c>
    </row>
  </sheetData>
  <sortState xmlns:xlrd2="http://schemas.microsoft.com/office/spreadsheetml/2017/richdata2" ref="O11:S26">
    <sortCondition ref="S11:S26"/>
  </sortState>
  <phoneticPr fontId="1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pinner 1">
              <controlPr defaultSize="0" autoPict="0">
                <anchor moveWithCells="1" sizeWithCells="1">
                  <from>
                    <xdr:col>15</xdr:col>
                    <xdr:colOff>552450</xdr:colOff>
                    <xdr:row>1</xdr:row>
                    <xdr:rowOff>152400</xdr:rowOff>
                  </from>
                  <to>
                    <xdr:col>16</xdr:col>
                    <xdr:colOff>342900</xdr:colOff>
                    <xdr:row>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About</vt:lpstr>
      <vt:lpstr>RSE Dashboard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Russell, Alicia</cp:lastModifiedBy>
  <dcterms:created xsi:type="dcterms:W3CDTF">2022-01-11T05:14:18Z</dcterms:created>
  <dcterms:modified xsi:type="dcterms:W3CDTF">2022-08-16T15:14:43Z</dcterms:modified>
</cp:coreProperties>
</file>