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filterPrivacy="1" defaultThemeVersion="166925"/>
  <xr:revisionPtr revIDLastSave="0" documentId="13_ncr:1_{AF2F70BD-5103-4E59-A3D8-2958321968A9}" xr6:coauthVersionLast="38" xr6:coauthVersionMax="38" xr10:uidLastSave="{00000000-0000-0000-0000-000000000000}"/>
  <bookViews>
    <workbookView xWindow="0" yWindow="0" windowWidth="38220" windowHeight="11040" xr2:uid="{A5F263D9-6126-44EF-B996-EE88C9351880}"/>
  </bookViews>
  <sheets>
    <sheet name="Readme" sheetId="5" r:id="rId1"/>
    <sheet name="AdjLsePort2030" sheetId="3" r:id="rId2"/>
    <sheet name="AdjLsePortByYear" sheetId="4" r:id="rId3"/>
  </sheets>
  <externalReferences>
    <externalReference r:id="rId4"/>
  </externalReferenc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62" i="4" l="1"/>
  <c r="R62" i="4"/>
  <c r="R21" i="4"/>
  <c r="S21" i="4"/>
  <c r="R22" i="4"/>
  <c r="S22" i="4"/>
  <c r="R23" i="4"/>
  <c r="S23" i="4"/>
  <c r="R24" i="4"/>
  <c r="S24" i="4"/>
  <c r="R25" i="4"/>
  <c r="S25" i="4"/>
  <c r="R26" i="4"/>
  <c r="S26" i="4"/>
  <c r="R27" i="4"/>
  <c r="S27" i="4"/>
  <c r="R28" i="4"/>
  <c r="S28" i="4"/>
  <c r="R29" i="4"/>
  <c r="S29" i="4"/>
  <c r="R30" i="4"/>
  <c r="S30" i="4"/>
  <c r="R31" i="4"/>
  <c r="S31" i="4"/>
  <c r="R32" i="4"/>
  <c r="S32" i="4"/>
  <c r="R33" i="4"/>
  <c r="S33" i="4"/>
  <c r="R34" i="4"/>
  <c r="S34" i="4"/>
  <c r="R35" i="4"/>
  <c r="S35" i="4"/>
  <c r="R36" i="4"/>
  <c r="S36" i="4"/>
  <c r="S20" i="4"/>
  <c r="R20" i="4"/>
  <c r="Q19" i="4"/>
  <c r="Q18" i="4"/>
  <c r="O19" i="4"/>
  <c r="O20" i="4"/>
  <c r="O21" i="4"/>
  <c r="O22" i="4"/>
  <c r="O23" i="4"/>
  <c r="O24" i="4"/>
  <c r="P24" i="4" s="1"/>
  <c r="O25" i="4"/>
  <c r="O26" i="4"/>
  <c r="P28" i="4" s="1"/>
  <c r="O27" i="4"/>
  <c r="O28" i="4"/>
  <c r="O29" i="4"/>
  <c r="O30" i="4"/>
  <c r="O31" i="4"/>
  <c r="O32" i="4"/>
  <c r="O33" i="4"/>
  <c r="O34" i="4"/>
  <c r="O35" i="4"/>
  <c r="O36" i="4"/>
  <c r="O37" i="4"/>
  <c r="O38" i="4"/>
  <c r="O39" i="4"/>
  <c r="O40" i="4"/>
  <c r="O41" i="4"/>
  <c r="P43" i="4" s="1"/>
  <c r="O42" i="4"/>
  <c r="O43" i="4"/>
  <c r="O44" i="4"/>
  <c r="O45" i="4"/>
  <c r="O46" i="4"/>
  <c r="O47" i="4"/>
  <c r="O48" i="4"/>
  <c r="O49" i="4"/>
  <c r="P49" i="4" s="1"/>
  <c r="O50" i="4"/>
  <c r="O51" i="4"/>
  <c r="O52" i="4"/>
  <c r="O53" i="4"/>
  <c r="O54" i="4"/>
  <c r="O55" i="4"/>
  <c r="O56" i="4"/>
  <c r="P56" i="4" s="1"/>
  <c r="O57" i="4"/>
  <c r="O58" i="4"/>
  <c r="P58" i="4" s="1"/>
  <c r="O59" i="4"/>
  <c r="O60" i="4"/>
  <c r="O61" i="4"/>
  <c r="O62" i="4"/>
  <c r="O63" i="4"/>
  <c r="O64" i="4"/>
  <c r="O18" i="4"/>
  <c r="K13" i="4"/>
  <c r="P37" i="4"/>
  <c r="I11" i="4"/>
  <c r="H13" i="4"/>
  <c r="G13" i="4"/>
  <c r="O10" i="4"/>
  <c r="L10" i="4"/>
  <c r="I10" i="4"/>
  <c r="H10" i="4"/>
  <c r="O11" i="4"/>
  <c r="O13" i="4"/>
  <c r="M10" i="4"/>
  <c r="E10" i="4"/>
  <c r="K10" i="4"/>
  <c r="J10" i="4"/>
  <c r="G10" i="4"/>
  <c r="F10" i="4"/>
  <c r="J50" i="3"/>
  <c r="G50" i="3"/>
  <c r="D50" i="3"/>
  <c r="J49" i="3"/>
  <c r="G49" i="3"/>
  <c r="D49" i="3"/>
  <c r="J48" i="3"/>
  <c r="G48" i="3"/>
  <c r="D48" i="3"/>
  <c r="G47" i="3"/>
  <c r="D47" i="3"/>
  <c r="J46" i="3"/>
  <c r="G46" i="3"/>
  <c r="D46" i="3"/>
  <c r="J45" i="3"/>
  <c r="G45" i="3"/>
  <c r="D45" i="3"/>
  <c r="J44" i="3"/>
  <c r="G44" i="3"/>
  <c r="D44" i="3"/>
  <c r="J43" i="3"/>
  <c r="G43" i="3"/>
  <c r="D43" i="3"/>
  <c r="J42" i="3"/>
  <c r="G42" i="3"/>
  <c r="D42" i="3"/>
  <c r="J41" i="3"/>
  <c r="G41" i="3"/>
  <c r="J40" i="3"/>
  <c r="G40" i="3"/>
  <c r="D40" i="3"/>
  <c r="J39" i="3"/>
  <c r="G39" i="3"/>
  <c r="D39" i="3"/>
  <c r="J38" i="3"/>
  <c r="G38" i="3"/>
  <c r="D38" i="3"/>
  <c r="J37" i="3"/>
  <c r="G37" i="3"/>
  <c r="D37" i="3"/>
  <c r="J36" i="3"/>
  <c r="G36" i="3"/>
  <c r="D36" i="3"/>
  <c r="J35" i="3"/>
  <c r="G35" i="3"/>
  <c r="D35" i="3"/>
  <c r="J34" i="3"/>
  <c r="G34" i="3"/>
  <c r="D34" i="3"/>
  <c r="J33" i="3"/>
  <c r="G33" i="3"/>
  <c r="J32" i="3"/>
  <c r="G32" i="3"/>
  <c r="D32" i="3"/>
  <c r="J31" i="3"/>
  <c r="G31" i="3"/>
  <c r="D31" i="3"/>
  <c r="J30" i="3"/>
  <c r="G30" i="3"/>
  <c r="D30" i="3"/>
  <c r="J29" i="3"/>
  <c r="G29" i="3"/>
  <c r="D29" i="3"/>
  <c r="G62" i="3"/>
  <c r="J28" i="3"/>
  <c r="G28" i="3"/>
  <c r="D28" i="3"/>
  <c r="J27" i="3"/>
  <c r="G27" i="3"/>
  <c r="D27" i="3"/>
  <c r="J26" i="3"/>
  <c r="G26" i="3"/>
  <c r="D26" i="3"/>
  <c r="J25" i="3"/>
  <c r="G25" i="3"/>
  <c r="D25" i="3"/>
  <c r="J24" i="3"/>
  <c r="D24" i="3"/>
  <c r="J23" i="3"/>
  <c r="G23" i="3"/>
  <c r="D23" i="3"/>
  <c r="J22" i="3"/>
  <c r="G22" i="3"/>
  <c r="D22" i="3"/>
  <c r="J21" i="3"/>
  <c r="G21" i="3"/>
  <c r="D21" i="3"/>
  <c r="J20" i="3"/>
  <c r="G20" i="3"/>
  <c r="D20" i="3"/>
  <c r="J19" i="3"/>
  <c r="G19" i="3"/>
  <c r="J18" i="3"/>
  <c r="G18" i="3"/>
  <c r="D18" i="3"/>
  <c r="J17" i="3"/>
  <c r="G17" i="3"/>
  <c r="D17" i="3"/>
  <c r="J16" i="3"/>
  <c r="G16" i="3"/>
  <c r="D16" i="3"/>
  <c r="J15" i="3"/>
  <c r="G15" i="3"/>
  <c r="D15" i="3"/>
  <c r="J14" i="3"/>
  <c r="G14" i="3"/>
  <c r="D14" i="3"/>
  <c r="G13" i="3"/>
  <c r="D13" i="3"/>
  <c r="J12" i="3"/>
  <c r="D12" i="3"/>
  <c r="J11" i="3"/>
  <c r="G11" i="3"/>
  <c r="D11" i="3"/>
  <c r="J10" i="3"/>
  <c r="G10" i="3"/>
  <c r="D10" i="3"/>
  <c r="J9" i="3"/>
  <c r="G9" i="3"/>
  <c r="D9" i="3"/>
  <c r="J8" i="3"/>
  <c r="G8" i="3"/>
  <c r="D8" i="3"/>
  <c r="J7" i="3"/>
  <c r="G7" i="3"/>
  <c r="D7" i="3"/>
  <c r="J59" i="3"/>
  <c r="J6" i="3"/>
  <c r="G6" i="3"/>
  <c r="D6" i="3"/>
  <c r="G5" i="3"/>
  <c r="F55" i="3"/>
  <c r="G70" i="3" s="1"/>
  <c r="K3" i="3"/>
  <c r="G58" i="4" l="1"/>
  <c r="P20" i="4"/>
  <c r="I20" i="4" s="1"/>
  <c r="P25" i="4"/>
  <c r="I25" i="4" s="1"/>
  <c r="P26" i="4"/>
  <c r="I30" i="4"/>
  <c r="I24" i="4"/>
  <c r="I26" i="4"/>
  <c r="I28" i="4"/>
  <c r="K58" i="4"/>
  <c r="J12" i="4"/>
  <c r="E12" i="4"/>
  <c r="P22" i="4"/>
  <c r="I22" i="4" s="1"/>
  <c r="L11" i="4"/>
  <c r="P29" i="4"/>
  <c r="I29" i="4" s="1"/>
  <c r="P40" i="4"/>
  <c r="P44" i="4"/>
  <c r="P41" i="4"/>
  <c r="N10" i="4"/>
  <c r="P21" i="4"/>
  <c r="I21" i="4" s="1"/>
  <c r="J11" i="4"/>
  <c r="K11" i="4"/>
  <c r="P38" i="4"/>
  <c r="N13" i="4"/>
  <c r="F13" i="4"/>
  <c r="M13" i="4"/>
  <c r="E13" i="4"/>
  <c r="L13" i="4"/>
  <c r="P30" i="4"/>
  <c r="P34" i="4"/>
  <c r="I34" i="4" s="1"/>
  <c r="H58" i="4"/>
  <c r="P23" i="4"/>
  <c r="I23" i="4" s="1"/>
  <c r="I13" i="4"/>
  <c r="O65" i="4"/>
  <c r="P39" i="4"/>
  <c r="O12" i="4"/>
  <c r="F11" i="4"/>
  <c r="M12" i="4"/>
  <c r="K12" i="4"/>
  <c r="J13" i="4"/>
  <c r="P59" i="4"/>
  <c r="K59" i="4" s="1"/>
  <c r="L4" i="3"/>
  <c r="L54" i="3" s="1"/>
  <c r="I54" i="3"/>
  <c r="J5" i="3"/>
  <c r="K55" i="3"/>
  <c r="I69" i="3" s="1"/>
  <c r="H51" i="3"/>
  <c r="F53" i="3"/>
  <c r="F51" i="3"/>
  <c r="H62" i="3"/>
  <c r="J13" i="3"/>
  <c r="D19" i="3"/>
  <c r="J47" i="3"/>
  <c r="I51" i="3"/>
  <c r="L57" i="3"/>
  <c r="L72" i="3" s="1"/>
  <c r="K53" i="3"/>
  <c r="D5" i="3"/>
  <c r="D55" i="3" s="1"/>
  <c r="D33" i="3"/>
  <c r="D57" i="3" s="1"/>
  <c r="H53" i="3"/>
  <c r="H61" i="3"/>
  <c r="G4" i="3"/>
  <c r="G54" i="3" s="1"/>
  <c r="E68" i="3" s="1"/>
  <c r="H54" i="3"/>
  <c r="I62" i="3"/>
  <c r="L62" i="3"/>
  <c r="D62" i="3"/>
  <c r="E61" i="3"/>
  <c r="G59" i="3"/>
  <c r="H58" i="3"/>
  <c r="I57" i="3"/>
  <c r="K72" i="3" s="1"/>
  <c r="J56" i="3"/>
  <c r="D54" i="3"/>
  <c r="D68" i="3" s="1"/>
  <c r="J61" i="3"/>
  <c r="L59" i="3"/>
  <c r="O70" i="3" s="1"/>
  <c r="D59" i="3"/>
  <c r="E58" i="3"/>
  <c r="F57" i="3"/>
  <c r="J72" i="3" s="1"/>
  <c r="H55" i="3"/>
  <c r="H69" i="3" s="1"/>
  <c r="E56" i="3"/>
  <c r="J69" i="3" s="1"/>
  <c r="D3" i="3"/>
  <c r="E53" i="3"/>
  <c r="E51" i="3"/>
  <c r="G3" i="3"/>
  <c r="K58" i="3"/>
  <c r="I53" i="3"/>
  <c r="G12" i="3"/>
  <c r="G55" i="3" s="1"/>
  <c r="G24" i="3"/>
  <c r="G58" i="3" s="1"/>
  <c r="D41" i="3"/>
  <c r="I55" i="3"/>
  <c r="H70" i="3" s="1"/>
  <c r="H56" i="3"/>
  <c r="K69" i="3" s="1"/>
  <c r="G57" i="3"/>
  <c r="F58" i="3"/>
  <c r="E59" i="3"/>
  <c r="M69" i="3" s="1"/>
  <c r="K61" i="3"/>
  <c r="J62" i="3"/>
  <c r="K4" i="3"/>
  <c r="K51" i="3" s="1"/>
  <c r="I56" i="3"/>
  <c r="K70" i="3" s="1"/>
  <c r="H57" i="3"/>
  <c r="K71" i="3" s="1"/>
  <c r="F59" i="3"/>
  <c r="M70" i="3" s="1"/>
  <c r="D61" i="3"/>
  <c r="L61" i="3"/>
  <c r="K62" i="3"/>
  <c r="L3" i="3"/>
  <c r="J3" i="3" s="1"/>
  <c r="E54" i="3"/>
  <c r="L55" i="3"/>
  <c r="I70" i="3" s="1"/>
  <c r="K56" i="3"/>
  <c r="L69" i="3" s="1"/>
  <c r="J57" i="3"/>
  <c r="I58" i="3"/>
  <c r="H59" i="3"/>
  <c r="N69" i="3" s="1"/>
  <c r="F61" i="3"/>
  <c r="E62" i="3"/>
  <c r="F54" i="3"/>
  <c r="E55" i="3"/>
  <c r="G69" i="3" s="1"/>
  <c r="D56" i="3"/>
  <c r="L56" i="3"/>
  <c r="L70" i="3" s="1"/>
  <c r="K57" i="3"/>
  <c r="L71" i="3" s="1"/>
  <c r="J58" i="3"/>
  <c r="I59" i="3"/>
  <c r="N70" i="3" s="1"/>
  <c r="G61" i="3"/>
  <c r="G60" i="3" s="1"/>
  <c r="F62" i="3"/>
  <c r="F56" i="3"/>
  <c r="J70" i="3" s="1"/>
  <c r="E57" i="3"/>
  <c r="J71" i="3" s="1"/>
  <c r="D58" i="3"/>
  <c r="L58" i="3"/>
  <c r="K59" i="3"/>
  <c r="O69" i="3" s="1"/>
  <c r="I61" i="3"/>
  <c r="G59" i="4" l="1"/>
  <c r="G12" i="4"/>
  <c r="G38" i="4" s="1"/>
  <c r="E11" i="4"/>
  <c r="E26" i="4" s="1"/>
  <c r="N11" i="4"/>
  <c r="N22" i="4" s="1"/>
  <c r="G11" i="4"/>
  <c r="G22" i="4" s="1"/>
  <c r="H12" i="4"/>
  <c r="H49" i="4" s="1"/>
  <c r="N12" i="4"/>
  <c r="N40" i="4" s="1"/>
  <c r="M11" i="4"/>
  <c r="M22" i="4" s="1"/>
  <c r="J55" i="3"/>
  <c r="K60" i="3"/>
  <c r="R69" i="3" s="1"/>
  <c r="L60" i="3"/>
  <c r="R70" i="3" s="1"/>
  <c r="D60" i="3"/>
  <c r="H60" i="3"/>
  <c r="Q69" i="3" s="1"/>
  <c r="J59" i="4"/>
  <c r="J58" i="4"/>
  <c r="G23" i="4"/>
  <c r="G26" i="4"/>
  <c r="I59" i="4"/>
  <c r="I58" i="4"/>
  <c r="E59" i="4"/>
  <c r="E58" i="4"/>
  <c r="F58" i="4"/>
  <c r="F59" i="4"/>
  <c r="K41" i="4"/>
  <c r="K56" i="4"/>
  <c r="K38" i="4"/>
  <c r="K37" i="4"/>
  <c r="K44" i="4"/>
  <c r="K49" i="4"/>
  <c r="K39" i="4"/>
  <c r="K40" i="4"/>
  <c r="K43" i="4"/>
  <c r="F24" i="4"/>
  <c r="F23" i="4"/>
  <c r="F30" i="4"/>
  <c r="F28" i="4"/>
  <c r="F29" i="4"/>
  <c r="F34" i="4"/>
  <c r="F20" i="4"/>
  <c r="F25" i="4"/>
  <c r="F22" i="4"/>
  <c r="F21" i="4"/>
  <c r="F26" i="4"/>
  <c r="N58" i="4"/>
  <c r="N59" i="4"/>
  <c r="J29" i="4"/>
  <c r="J20" i="4"/>
  <c r="J28" i="4"/>
  <c r="J24" i="4"/>
  <c r="J25" i="4"/>
  <c r="J21" i="4"/>
  <c r="J34" i="4"/>
  <c r="J30" i="4"/>
  <c r="J26" i="4"/>
  <c r="J23" i="4"/>
  <c r="J22" i="4"/>
  <c r="E56" i="4"/>
  <c r="E37" i="4"/>
  <c r="E43" i="4"/>
  <c r="E44" i="4"/>
  <c r="E39" i="4"/>
  <c r="E40" i="4"/>
  <c r="E41" i="4"/>
  <c r="E38" i="4"/>
  <c r="E49" i="4"/>
  <c r="J40" i="4"/>
  <c r="J41" i="4"/>
  <c r="J43" i="4"/>
  <c r="J38" i="4"/>
  <c r="J49" i="4"/>
  <c r="J37" i="4"/>
  <c r="J56" i="4"/>
  <c r="J44" i="4"/>
  <c r="J39" i="4"/>
  <c r="G44" i="4"/>
  <c r="G37" i="4"/>
  <c r="G41" i="4"/>
  <c r="G43" i="4"/>
  <c r="G40" i="4"/>
  <c r="M56" i="4"/>
  <c r="M37" i="4"/>
  <c r="M43" i="4"/>
  <c r="M44" i="4"/>
  <c r="M49" i="4"/>
  <c r="M40" i="4"/>
  <c r="M41" i="4"/>
  <c r="M38" i="4"/>
  <c r="M39" i="4"/>
  <c r="L58" i="4"/>
  <c r="L59" i="4"/>
  <c r="M59" i="4"/>
  <c r="M58" i="4"/>
  <c r="K28" i="4"/>
  <c r="K26" i="4"/>
  <c r="K34" i="4"/>
  <c r="K30" i="4"/>
  <c r="K20" i="4"/>
  <c r="K25" i="4"/>
  <c r="K21" i="4"/>
  <c r="K22" i="4"/>
  <c r="K23" i="4"/>
  <c r="K29" i="4"/>
  <c r="K24" i="4"/>
  <c r="I12" i="4"/>
  <c r="F12" i="4"/>
  <c r="H59" i="4"/>
  <c r="L12" i="4"/>
  <c r="H11" i="4"/>
  <c r="L26" i="4"/>
  <c r="L25" i="4"/>
  <c r="L21" i="4"/>
  <c r="L22" i="4"/>
  <c r="L24" i="4"/>
  <c r="L23" i="4"/>
  <c r="L28" i="4"/>
  <c r="L29" i="4"/>
  <c r="L20" i="4"/>
  <c r="L34" i="4"/>
  <c r="L30" i="4"/>
  <c r="J60" i="3"/>
  <c r="F63" i="3"/>
  <c r="I63" i="3"/>
  <c r="G56" i="3"/>
  <c r="I60" i="3"/>
  <c r="Q70" i="3" s="1"/>
  <c r="H63" i="3"/>
  <c r="F60" i="3"/>
  <c r="P70" i="3" s="1"/>
  <c r="L53" i="3"/>
  <c r="L63" i="3" s="1"/>
  <c r="L51" i="3"/>
  <c r="E60" i="3"/>
  <c r="P69" i="3" s="1"/>
  <c r="D53" i="3"/>
  <c r="D51" i="3"/>
  <c r="J53" i="3"/>
  <c r="G53" i="3"/>
  <c r="G51" i="3"/>
  <c r="K54" i="3"/>
  <c r="K63" i="3" s="1"/>
  <c r="J4" i="3"/>
  <c r="J54" i="3" s="1"/>
  <c r="F68" i="3" s="1"/>
  <c r="E63" i="3"/>
  <c r="G49" i="4" l="1"/>
  <c r="G56" i="4"/>
  <c r="G39" i="4"/>
  <c r="H37" i="4"/>
  <c r="H44" i="4"/>
  <c r="H43" i="4"/>
  <c r="N37" i="4"/>
  <c r="N49" i="4"/>
  <c r="H41" i="4"/>
  <c r="N44" i="4"/>
  <c r="E20" i="4"/>
  <c r="G21" i="4"/>
  <c r="E23" i="4"/>
  <c r="G24" i="4"/>
  <c r="N20" i="4"/>
  <c r="N21" i="4"/>
  <c r="N25" i="4"/>
  <c r="E29" i="4"/>
  <c r="G30" i="4"/>
  <c r="N30" i="4"/>
  <c r="N23" i="4"/>
  <c r="N34" i="4"/>
  <c r="N24" i="4"/>
  <c r="E24" i="4"/>
  <c r="N29" i="4"/>
  <c r="E21" i="4"/>
  <c r="E25" i="4"/>
  <c r="N26" i="4"/>
  <c r="E30" i="4"/>
  <c r="M21" i="4"/>
  <c r="N28" i="4"/>
  <c r="E34" i="4"/>
  <c r="M26" i="4"/>
  <c r="E28" i="4"/>
  <c r="G34" i="4"/>
  <c r="M24" i="4"/>
  <c r="N41" i="4"/>
  <c r="H40" i="4"/>
  <c r="E22" i="4"/>
  <c r="N39" i="4"/>
  <c r="M34" i="4"/>
  <c r="G20" i="4"/>
  <c r="M28" i="4"/>
  <c r="N43" i="4"/>
  <c r="H38" i="4"/>
  <c r="N56" i="4"/>
  <c r="M23" i="4"/>
  <c r="G28" i="4"/>
  <c r="M30" i="4"/>
  <c r="M29" i="4"/>
  <c r="M25" i="4"/>
  <c r="N38" i="4"/>
  <c r="H39" i="4"/>
  <c r="M20" i="4"/>
  <c r="G29" i="4"/>
  <c r="H56" i="4"/>
  <c r="G25" i="4"/>
  <c r="K65" i="4"/>
  <c r="H34" i="4"/>
  <c r="H22" i="4"/>
  <c r="H30" i="4"/>
  <c r="H21" i="4"/>
  <c r="H29" i="4"/>
  <c r="H23" i="4"/>
  <c r="H24" i="4"/>
  <c r="H20" i="4"/>
  <c r="H25" i="4"/>
  <c r="H26" i="4"/>
  <c r="H28" i="4"/>
  <c r="I39" i="4"/>
  <c r="I41" i="4"/>
  <c r="I40" i="4"/>
  <c r="I44" i="4"/>
  <c r="I38" i="4"/>
  <c r="I43" i="4"/>
  <c r="I49" i="4"/>
  <c r="I37" i="4"/>
  <c r="I56" i="4"/>
  <c r="L56" i="4"/>
  <c r="L43" i="4"/>
  <c r="L40" i="4"/>
  <c r="L49" i="4"/>
  <c r="L37" i="4"/>
  <c r="L44" i="4"/>
  <c r="L39" i="4"/>
  <c r="L38" i="4"/>
  <c r="L41" i="4"/>
  <c r="F43" i="4"/>
  <c r="F38" i="4"/>
  <c r="F44" i="4"/>
  <c r="F37" i="4"/>
  <c r="F49" i="4"/>
  <c r="F56" i="4"/>
  <c r="F39" i="4"/>
  <c r="F41" i="4"/>
  <c r="F40" i="4"/>
  <c r="J65" i="4"/>
  <c r="F67" i="3"/>
  <c r="J63" i="3"/>
  <c r="J51" i="3"/>
  <c r="G63" i="3"/>
  <c r="E67" i="3"/>
  <c r="D67" i="3"/>
  <c r="D63" i="3"/>
  <c r="E65" i="4" l="1"/>
  <c r="G65" i="4"/>
  <c r="N65" i="4"/>
  <c r="M65" i="4"/>
  <c r="L65" i="4"/>
  <c r="F65" i="4"/>
  <c r="I65" i="4"/>
  <c r="H65" i="4"/>
</calcChain>
</file>

<file path=xl/sharedStrings.xml><?xml version="1.0" encoding="utf-8"?>
<sst xmlns="http://schemas.openxmlformats.org/spreadsheetml/2006/main" count="409" uniqueCount="133">
  <si>
    <t>Nameplate MW</t>
  </si>
  <si>
    <t>Battery_1_hr</t>
  </si>
  <si>
    <t>Battery_4_hr</t>
  </si>
  <si>
    <t>Biogas_LandfillGas</t>
  </si>
  <si>
    <t>Biomass/Wood</t>
  </si>
  <si>
    <t>Geothermal</t>
  </si>
  <si>
    <t>Wind</t>
  </si>
  <si>
    <t>In-state</t>
  </si>
  <si>
    <t>OOS</t>
  </si>
  <si>
    <t>Solar</t>
  </si>
  <si>
    <t>In-state?</t>
  </si>
  <si>
    <t>RESOLVE Total</t>
  </si>
  <si>
    <t>RESOLVE selected FCDS</t>
  </si>
  <si>
    <t>RESOLVE selected EO</t>
  </si>
  <si>
    <t>LSE Total</t>
  </si>
  <si>
    <t>LSE FCDS</t>
  </si>
  <si>
    <t>LSE EO</t>
  </si>
  <si>
    <t>Adjusted LSE Total</t>
  </si>
  <si>
    <t>Adjusted LSE FCDS</t>
  </si>
  <si>
    <t>Adjusted LSE EO</t>
  </si>
  <si>
    <t>Battery efficiency</t>
  </si>
  <si>
    <t>% Fixed</t>
  </si>
  <si>
    <t>% Tracking</t>
  </si>
  <si>
    <t>Northern_California_Solar</t>
  </si>
  <si>
    <t>Solano_Solar</t>
  </si>
  <si>
    <t>Central_Valley_North_Los_Banos_Solar</t>
  </si>
  <si>
    <t>Westlands_Solar</t>
  </si>
  <si>
    <t>Greater_Carrizo_Solar</t>
  </si>
  <si>
    <t>Tehachapi_Solar</t>
  </si>
  <si>
    <t>Kramer_Inyokern_Solar</t>
  </si>
  <si>
    <t>Mountain_Pass_El_Dorado_Solar</t>
  </si>
  <si>
    <t>Southern_California_Desert_Solar</t>
  </si>
  <si>
    <t>Riverside_East_Palm_Springs_Solar</t>
  </si>
  <si>
    <t>Greater_Imperial_Solar</t>
  </si>
  <si>
    <t>Distributed_Solar</t>
  </si>
  <si>
    <t>Baja_California_Solar</t>
  </si>
  <si>
    <t>Utah_Solar</t>
  </si>
  <si>
    <t>Southern_Nevada_Solar</t>
  </si>
  <si>
    <t>Arizona_Solar</t>
  </si>
  <si>
    <t>New_Mexico_Solar</t>
  </si>
  <si>
    <t>Northern_California_Wind</t>
  </si>
  <si>
    <t>Solano_Wind</t>
  </si>
  <si>
    <t>Central_Valley_North_Los_Banos_Wind</t>
  </si>
  <si>
    <t>Greater_Carrizo_Wind</t>
  </si>
  <si>
    <t>Tehachapi_Wind</t>
  </si>
  <si>
    <t>Kramer_Inyokern_Wind</t>
  </si>
  <si>
    <t>Southern_California_Desert_Wind</t>
  </si>
  <si>
    <t>Riverside_East_Palm_Springs_Wind</t>
  </si>
  <si>
    <t>Greater_Imperial_Wind</t>
  </si>
  <si>
    <t>Distributed_Wind</t>
  </si>
  <si>
    <t>Baja_California_Wind</t>
  </si>
  <si>
    <t>Pacific_Northwest_Wind</t>
  </si>
  <si>
    <t>NW_Ext_Tx_WIND</t>
  </si>
  <si>
    <t>Idaho_Wind</t>
  </si>
  <si>
    <t>Utah_Wind</t>
  </si>
  <si>
    <t>Wyoming_Wind</t>
  </si>
  <si>
    <t>Southern_Nevada_Wind</t>
  </si>
  <si>
    <t>Arizona_Wind</t>
  </si>
  <si>
    <t>New_Mexico_Wind</t>
  </si>
  <si>
    <t>SW_Ext_Tx_Wind</t>
  </si>
  <si>
    <t>InState_Biomass</t>
  </si>
  <si>
    <t>Greater_Imperial_Geothermal</t>
  </si>
  <si>
    <t>Northern_California_Geothermal</t>
  </si>
  <si>
    <t>Pacific_Northwest_Geothermal</t>
  </si>
  <si>
    <t>Southern_Nevada_Geothermal</t>
  </si>
  <si>
    <t>Other_New_Solar</t>
  </si>
  <si>
    <t>Other_New_Wind</t>
  </si>
  <si>
    <t>Other_New_Biogas</t>
  </si>
  <si>
    <t>Check Totals</t>
  </si>
  <si>
    <t>1 hour</t>
  </si>
  <si>
    <t>4 hour</t>
  </si>
  <si>
    <t>The IOU portion of this storage new build (166 MW) is assumed to overlap with CPUC storage "mandate" IOU procurement projected through 2024.  The overlap should not be double counted.</t>
  </si>
  <si>
    <t>The IOU portion of this storage new build (162 MW) is assumed to overlap with CPUC storage "mandate" IOU procurement projected through 2024.  The overlap should not be double counted.</t>
  </si>
  <si>
    <t>Check with Sum</t>
  </si>
  <si>
    <t>*_Solar</t>
  </si>
  <si>
    <t>In-State Wind</t>
  </si>
  <si>
    <t>*_Wind</t>
  </si>
  <si>
    <t>OOS Wind</t>
  </si>
  <si>
    <t>Total Wind</t>
  </si>
  <si>
    <t>*_Geothermal</t>
  </si>
  <si>
    <t>Biomass/biogas</t>
  </si>
  <si>
    <t>*_Biomass</t>
  </si>
  <si>
    <t>*_Biogas</t>
  </si>
  <si>
    <t>Resolve battery</t>
  </si>
  <si>
    <t>Filed LSE battery</t>
  </si>
  <si>
    <t>Adjusted LSE battery</t>
  </si>
  <si>
    <t>Resolve solar</t>
  </si>
  <si>
    <t>Filed LSE solar</t>
  </si>
  <si>
    <t>Adjusted LSE solar</t>
  </si>
  <si>
    <t>Resolve wind</t>
  </si>
  <si>
    <t>Filed LSE wind</t>
  </si>
  <si>
    <t>Adjusted LSE wind</t>
  </si>
  <si>
    <t>Resolve geothermal</t>
  </si>
  <si>
    <t>Filed LSE geothermal</t>
  </si>
  <si>
    <t>Adjusted LSE geothermal</t>
  </si>
  <si>
    <t>Resolve biomass/biogas</t>
  </si>
  <si>
    <t>Filed LSE biomass/biogas</t>
  </si>
  <si>
    <t>Adjusted LSE biomass/biogas</t>
  </si>
  <si>
    <t>In-state FCDS</t>
  </si>
  <si>
    <t>In-state EO</t>
  </si>
  <si>
    <t>OOS FCDS</t>
  </si>
  <si>
    <t>OOS EO</t>
  </si>
  <si>
    <t>Totals</t>
  </si>
  <si>
    <t>Solar to prorate</t>
  </si>
  <si>
    <t>Wind to prorate</t>
  </si>
  <si>
    <t>Geothermal to prorate</t>
  </si>
  <si>
    <t>SERVM Region</t>
  </si>
  <si>
    <t>2030 adjusted ratio by class</t>
  </si>
  <si>
    <t>Multiple</t>
  </si>
  <si>
    <t>PGE_Valley</t>
  </si>
  <si>
    <t>PGE_Bay</t>
  </si>
  <si>
    <t>SCE</t>
  </si>
  <si>
    <t>SDGE</t>
  </si>
  <si>
    <t>BPAT</t>
  </si>
  <si>
    <t>WACM</t>
  </si>
  <si>
    <t>AZPS</t>
  </si>
  <si>
    <t>PNM_EPE</t>
  </si>
  <si>
    <t>SolarPV_Fixed</t>
  </si>
  <si>
    <t>SolarPV_Tracking</t>
  </si>
  <si>
    <t>This workbook summarizes the Hybrid Conforming Aggregated LSE New Build Portfolio created from individual LSE IRP filings.</t>
  </si>
  <si>
    <t>Columns G:I show the resource mix and FCDS/EO breakout for the as-is aggregation of LSE new build data.</t>
  </si>
  <si>
    <t>Columns D:F show the resource mix and FCDS/EO breakout for the RESOLVE Reference System Plan with the 2017 IEPR.</t>
  </si>
  <si>
    <t>Columns J:L show the resource mix and FCDS/EO breakout for the aggregation of LSE new build data adjusted to fit within the RESOLVE model's assumed physical constraints.</t>
  </si>
  <si>
    <t>The rows at the bottom of this worksheet are summary tables and can be used to create summary bar charts.</t>
  </si>
  <si>
    <t>The worksheet "AdjLsePortByYear" creates an adjusted portfolio for each year of the planning horizon.</t>
  </si>
  <si>
    <t>Rows 1:10 show the total nameplate MW of LSE new build by technology type, e.g. solar, wind, geothermal.</t>
  </si>
  <si>
    <t>Technology Type</t>
  </si>
  <si>
    <t>Candidate Resource Type</t>
  </si>
  <si>
    <t>The worksheet "AdjLsePort2030" itemizes 2030 data by candidate resource type.  Three 2030 portfolios are compared.</t>
  </si>
  <si>
    <t>Rows 17:64 show the nameplate MW by candidate resource type and year.  The adjusted aggregation of LSE new build in 2030 is used to proportionally adjust the candidate resource mix in earlier years.</t>
  </si>
  <si>
    <t>The relative mix of 2030 adjusted new build is applied to the total MW of a given technology type in a given year to allocate the total to different geographic regions.</t>
  </si>
  <si>
    <t>For example, the solar technology type was adjusted in 2030 to have a proportional amount in Northern California and a proportional amount in Tehachapi.</t>
  </si>
  <si>
    <t>The 2030 adjusted LSE new solar proportional mix in different geographic areas is applied to the total solar MW for all years before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</si>
</sst>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sz val="1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2" fillId="0" borderId="0" xfId="0" applyFont="1"/>
    <xf numFmtId="0" fontId="0" fillId="2" borderId="0" xfId="0" applyFill="1"/>
    <xf numFmtId="0" fontId="3" fillId="0" borderId="0" xfId="0" applyFont="1"/>
    <xf numFmtId="0" fontId="3" fillId="2" borderId="0" xfId="0" applyFont="1" applyFill="1"/>
    <xf numFmtId="0" fontId="2" fillId="2" borderId="0" xfId="0" applyFont="1" applyFill="1"/>
    <xf numFmtId="0" fontId="2" fillId="2" borderId="0" xfId="0" applyFont="1" applyFill="1" applyAlignment="1">
      <alignment wrapText="1"/>
    </xf>
    <xf numFmtId="0" fontId="4" fillId="0" borderId="0" xfId="0" applyFont="1" applyAlignment="1">
      <alignment wrapText="1"/>
    </xf>
    <xf numFmtId="0" fontId="2" fillId="0" borderId="0" xfId="0" applyFont="1" applyAlignment="1">
      <alignment wrapText="1"/>
    </xf>
    <xf numFmtId="0" fontId="4" fillId="2" borderId="0" xfId="0" applyFont="1" applyFill="1" applyAlignment="1">
      <alignment wrapText="1"/>
    </xf>
    <xf numFmtId="164" fontId="3" fillId="0" borderId="0" xfId="1" applyNumberFormat="1" applyFont="1"/>
    <xf numFmtId="164" fontId="0" fillId="0" borderId="0" xfId="1" applyNumberFormat="1" applyFont="1"/>
    <xf numFmtId="164" fontId="3" fillId="2" borderId="0" xfId="1" applyNumberFormat="1" applyFont="1" applyFill="1"/>
    <xf numFmtId="164" fontId="3" fillId="3" borderId="0" xfId="1" applyNumberFormat="1" applyFont="1" applyFill="1"/>
    <xf numFmtId="164" fontId="0" fillId="3" borderId="0" xfId="1" applyNumberFormat="1" applyFont="1" applyFill="1"/>
    <xf numFmtId="165" fontId="0" fillId="2" borderId="0" xfId="2" applyNumberFormat="1" applyFont="1" applyFill="1"/>
    <xf numFmtId="164" fontId="4" fillId="0" borderId="0" xfId="1" applyNumberFormat="1" applyFont="1"/>
    <xf numFmtId="164" fontId="2" fillId="0" borderId="0" xfId="1" applyNumberFormat="1" applyFont="1"/>
    <xf numFmtId="164" fontId="3" fillId="0" borderId="1" xfId="1" applyNumberFormat="1" applyFont="1" applyBorder="1"/>
    <xf numFmtId="164" fontId="3" fillId="0" borderId="2" xfId="1" applyNumberFormat="1" applyFont="1" applyBorder="1"/>
    <xf numFmtId="164" fontId="0" fillId="0" borderId="3" xfId="1" applyNumberFormat="1" applyFont="1" applyBorder="1"/>
    <xf numFmtId="164" fontId="0" fillId="0" borderId="4" xfId="1" applyNumberFormat="1" applyFont="1" applyBorder="1"/>
    <xf numFmtId="164" fontId="0" fillId="0" borderId="5" xfId="1" applyNumberFormat="1" applyFont="1" applyBorder="1"/>
    <xf numFmtId="164" fontId="0" fillId="0" borderId="6" xfId="1" applyNumberFormat="1" applyFont="1" applyBorder="1"/>
    <xf numFmtId="164" fontId="0" fillId="0" borderId="7" xfId="1" applyNumberFormat="1" applyFont="1" applyBorder="1"/>
    <xf numFmtId="164" fontId="0" fillId="0" borderId="8" xfId="1" applyNumberFormat="1" applyFont="1" applyBorder="1"/>
    <xf numFmtId="164" fontId="4" fillId="0" borderId="0" xfId="0" applyNumberFormat="1" applyFont="1"/>
    <xf numFmtId="164" fontId="2" fillId="0" borderId="0" xfId="0" applyNumberFormat="1" applyFont="1"/>
    <xf numFmtId="0" fontId="5" fillId="0" borderId="0" xfId="0" applyFont="1"/>
    <xf numFmtId="164" fontId="0" fillId="0" borderId="0" xfId="0" applyNumberFormat="1"/>
    <xf numFmtId="0" fontId="0" fillId="0" borderId="0" xfId="1" applyNumberFormat="1" applyFont="1"/>
    <xf numFmtId="0" fontId="2" fillId="0" borderId="0" xfId="1" applyNumberFormat="1" applyFont="1"/>
    <xf numFmtId="164" fontId="1" fillId="4" borderId="0" xfId="1" applyNumberFormat="1" applyFont="1" applyFill="1"/>
    <xf numFmtId="0" fontId="1" fillId="0" borderId="0" xfId="1" applyNumberFormat="1" applyFont="1"/>
    <xf numFmtId="0" fontId="0" fillId="0" borderId="0" xfId="0" applyFont="1"/>
    <xf numFmtId="0" fontId="0" fillId="0" borderId="0" xfId="0" quotePrefix="1"/>
    <xf numFmtId="164" fontId="0" fillId="5" borderId="0" xfId="1" applyNumberFormat="1" applyFont="1" applyFill="1"/>
    <xf numFmtId="0" fontId="0" fillId="5" borderId="0" xfId="0" applyFill="1"/>
    <xf numFmtId="165" fontId="0" fillId="0" borderId="0" xfId="2" applyNumberFormat="1" applyFont="1"/>
    <xf numFmtId="164" fontId="0" fillId="6" borderId="0" xfId="1" applyNumberFormat="1" applyFont="1" applyFill="1"/>
    <xf numFmtId="0" fontId="0" fillId="6" borderId="0" xfId="0" applyFill="1"/>
    <xf numFmtId="164" fontId="0" fillId="7" borderId="0" xfId="1" applyNumberFormat="1" applyFont="1" applyFill="1"/>
    <xf numFmtId="0" fontId="0" fillId="7" borderId="0" xfId="0" applyFill="1"/>
    <xf numFmtId="164" fontId="0" fillId="0" borderId="0" xfId="1" applyNumberFormat="1" applyFont="1" applyFill="1"/>
    <xf numFmtId="14" fontId="0" fillId="0" borderId="0" xfId="0" applyNumberForma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n-US"/>
              <a:t>New build comparison: RESOLVE, Filed LSE plans, Adjusted LSE plans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AdjLsePort2030!$C$67</c:f>
              <c:strCache>
                <c:ptCount val="1"/>
                <c:pt idx="0">
                  <c:v>1 hour</c:v>
                </c:pt>
              </c:strCache>
            </c:strRef>
          </c:tx>
          <c:spPr>
            <a:solidFill>
              <a:srgbClr val="7030A0"/>
            </a:solidFill>
            <a:ln>
              <a:noFill/>
            </a:ln>
            <a:effectLst/>
          </c:spPr>
          <c:invertIfNegative val="0"/>
          <c:cat>
            <c:strRef>
              <c:f>AdjLsePort2030!$D$66:$O$66</c:f>
              <c:strCache>
                <c:ptCount val="12"/>
                <c:pt idx="0">
                  <c:v>Resolve battery</c:v>
                </c:pt>
                <c:pt idx="1">
                  <c:v>Filed LSE battery</c:v>
                </c:pt>
                <c:pt idx="2">
                  <c:v>Adjusted LSE battery</c:v>
                </c:pt>
                <c:pt idx="3">
                  <c:v>Resolve solar</c:v>
                </c:pt>
                <c:pt idx="4">
                  <c:v>Filed LSE solar</c:v>
                </c:pt>
                <c:pt idx="5">
                  <c:v>Adjusted LSE solar</c:v>
                </c:pt>
                <c:pt idx="6">
                  <c:v>Resolve wind</c:v>
                </c:pt>
                <c:pt idx="7">
                  <c:v>Filed LSE wind</c:v>
                </c:pt>
                <c:pt idx="8">
                  <c:v>Adjusted LSE wind</c:v>
                </c:pt>
                <c:pt idx="9">
                  <c:v>Resolve geothermal</c:v>
                </c:pt>
                <c:pt idx="10">
                  <c:v>Filed LSE geothermal</c:v>
                </c:pt>
                <c:pt idx="11">
                  <c:v>Adjusted LSE geothermal</c:v>
                </c:pt>
              </c:strCache>
            </c:strRef>
          </c:cat>
          <c:val>
            <c:numRef>
              <c:f>AdjLsePort2030!$D$67:$O$67</c:f>
              <c:numCache>
                <c:formatCode>_(* #,##0_);_(* \(#,##0\);_(* "-"??_);_(@_)</c:formatCode>
                <c:ptCount val="12"/>
                <c:pt idx="0">
                  <c:v>2104.1999999999998</c:v>
                </c:pt>
                <c:pt idx="1">
                  <c:v>177.09</c:v>
                </c:pt>
                <c:pt idx="2">
                  <c:v>177.09</c:v>
                </c:pt>
              </c:numCache>
            </c:numRef>
          </c:val>
          <c:extLst>
            <c:ext xmlns:c16="http://schemas.microsoft.com/office/drawing/2014/chart" uri="{C3380CC4-5D6E-409C-BE32-E72D297353CC}">
              <c16:uniqueId val="{00000000-D3FA-4EA7-97A3-EDEFB97B3EAC}"/>
            </c:ext>
          </c:extLst>
        </c:ser>
        <c:ser>
          <c:idx val="1"/>
          <c:order val="1"/>
          <c:tx>
            <c:strRef>
              <c:f>AdjLsePort2030!$C$68</c:f>
              <c:strCache>
                <c:ptCount val="1"/>
                <c:pt idx="0">
                  <c:v>4 hour</c:v>
                </c:pt>
              </c:strCache>
            </c:strRef>
          </c:tx>
          <c:spPr>
            <a:solidFill>
              <a:srgbClr val="B482DA"/>
            </a:solidFill>
            <a:ln>
              <a:noFill/>
            </a:ln>
            <a:effectLst/>
          </c:spPr>
          <c:invertIfNegative val="0"/>
          <c:cat>
            <c:strRef>
              <c:f>AdjLsePort2030!$D$66:$O$66</c:f>
              <c:strCache>
                <c:ptCount val="12"/>
                <c:pt idx="0">
                  <c:v>Resolve battery</c:v>
                </c:pt>
                <c:pt idx="1">
                  <c:v>Filed LSE battery</c:v>
                </c:pt>
                <c:pt idx="2">
                  <c:v>Adjusted LSE battery</c:v>
                </c:pt>
                <c:pt idx="3">
                  <c:v>Resolve solar</c:v>
                </c:pt>
                <c:pt idx="4">
                  <c:v>Filed LSE solar</c:v>
                </c:pt>
                <c:pt idx="5">
                  <c:v>Adjusted LSE solar</c:v>
                </c:pt>
                <c:pt idx="6">
                  <c:v>Resolve wind</c:v>
                </c:pt>
                <c:pt idx="7">
                  <c:v>Filed LSE wind</c:v>
                </c:pt>
                <c:pt idx="8">
                  <c:v>Adjusted LSE wind</c:v>
                </c:pt>
                <c:pt idx="9">
                  <c:v>Resolve geothermal</c:v>
                </c:pt>
                <c:pt idx="10">
                  <c:v>Filed LSE geothermal</c:v>
                </c:pt>
                <c:pt idx="11">
                  <c:v>Adjusted LSE geothermal</c:v>
                </c:pt>
              </c:strCache>
            </c:strRef>
          </c:cat>
          <c:val>
            <c:numRef>
              <c:f>AdjLsePort2030!$D$68:$O$68</c:f>
              <c:numCache>
                <c:formatCode>_(* #,##0_);_(* \(#,##0\);_(* "-"??_);_(@_)</c:formatCode>
                <c:ptCount val="12"/>
                <c:pt idx="0">
                  <c:v>0</c:v>
                </c:pt>
                <c:pt idx="1">
                  <c:v>1227</c:v>
                </c:pt>
                <c:pt idx="2">
                  <c:v>1227</c:v>
                </c:pt>
              </c:numCache>
            </c:numRef>
          </c:val>
          <c:extLst>
            <c:ext xmlns:c16="http://schemas.microsoft.com/office/drawing/2014/chart" uri="{C3380CC4-5D6E-409C-BE32-E72D297353CC}">
              <c16:uniqueId val="{00000001-D3FA-4EA7-97A3-EDEFB97B3EAC}"/>
            </c:ext>
          </c:extLst>
        </c:ser>
        <c:ser>
          <c:idx val="2"/>
          <c:order val="2"/>
          <c:tx>
            <c:strRef>
              <c:f>AdjLsePort2030!$C$69</c:f>
              <c:strCache>
                <c:ptCount val="1"/>
                <c:pt idx="0">
                  <c:v>In-state FCDS</c:v>
                </c:pt>
              </c:strCache>
            </c:strRef>
          </c:tx>
          <c:spPr>
            <a:solidFill>
              <a:schemeClr val="accent2">
                <a:lumMod val="75000"/>
              </a:schemeClr>
            </a:solidFill>
            <a:ln>
              <a:noFill/>
            </a:ln>
            <a:effectLst/>
          </c:spPr>
          <c:invertIfNegative val="0"/>
          <c:cat>
            <c:strRef>
              <c:f>AdjLsePort2030!$D$66:$O$66</c:f>
              <c:strCache>
                <c:ptCount val="12"/>
                <c:pt idx="0">
                  <c:v>Resolve battery</c:v>
                </c:pt>
                <c:pt idx="1">
                  <c:v>Filed LSE battery</c:v>
                </c:pt>
                <c:pt idx="2">
                  <c:v>Adjusted LSE battery</c:v>
                </c:pt>
                <c:pt idx="3">
                  <c:v>Resolve solar</c:v>
                </c:pt>
                <c:pt idx="4">
                  <c:v>Filed LSE solar</c:v>
                </c:pt>
                <c:pt idx="5">
                  <c:v>Adjusted LSE solar</c:v>
                </c:pt>
                <c:pt idx="6">
                  <c:v>Resolve wind</c:v>
                </c:pt>
                <c:pt idx="7">
                  <c:v>Filed LSE wind</c:v>
                </c:pt>
                <c:pt idx="8">
                  <c:v>Adjusted LSE wind</c:v>
                </c:pt>
                <c:pt idx="9">
                  <c:v>Resolve geothermal</c:v>
                </c:pt>
                <c:pt idx="10">
                  <c:v>Filed LSE geothermal</c:v>
                </c:pt>
                <c:pt idx="11">
                  <c:v>Adjusted LSE geothermal</c:v>
                </c:pt>
              </c:strCache>
            </c:strRef>
          </c:cat>
          <c:val>
            <c:numRef>
              <c:f>AdjLsePort2030!$D$69:$O$69</c:f>
              <c:numCache>
                <c:formatCode>General</c:formatCode>
                <c:ptCount val="12"/>
                <c:pt idx="3" formatCode="_(* #,##0_);_(* \(#,##0\);_(* &quot;-&quot;??_);_(@_)">
                  <c:v>3711.5585586029124</c:v>
                </c:pt>
                <c:pt idx="4" formatCode="_(* #,##0_);_(* \(#,##0\);_(* &quot;-&quot;??_);_(@_)">
                  <c:v>6551.7072134689906</c:v>
                </c:pt>
                <c:pt idx="5" formatCode="_(* #,##0_);_(* \(#,##0\);_(* &quot;-&quot;??_);_(@_)">
                  <c:v>4411.8457218403755</c:v>
                </c:pt>
                <c:pt idx="6" formatCode="_(* #,##0_);_(* \(#,##0\);_(* &quot;-&quot;??_);_(@_)">
                  <c:v>341.37313065969141</c:v>
                </c:pt>
                <c:pt idx="7" formatCode="_(* #,##0_);_(* \(#,##0\);_(* &quot;-&quot;??_);_(@_)">
                  <c:v>1978.7293715677436</c:v>
                </c:pt>
                <c:pt idx="8" formatCode="_(* #,##0_);_(* \(#,##0\);_(* &quot;-&quot;??_);_(@_)">
                  <c:v>916.97451844866532</c:v>
                </c:pt>
                <c:pt idx="9" formatCode="_(* #,##0_);_(* \(#,##0\);_(* &quot;-&quot;??_);_(@_)">
                  <c:v>1131.936687744507</c:v>
                </c:pt>
                <c:pt idx="10" formatCode="_(* #,##0_);_(* \(#,##0\);_(* &quot;-&quot;??_);_(@_)">
                  <c:v>309.82671218049342</c:v>
                </c:pt>
                <c:pt idx="11" formatCode="_(* #,##0_);_(* \(#,##0\);_(* &quot;-&quot;??_);_(@_)">
                  <c:v>309.82671218049342</c:v>
                </c:pt>
              </c:numCache>
            </c:numRef>
          </c:val>
          <c:extLst>
            <c:ext xmlns:c16="http://schemas.microsoft.com/office/drawing/2014/chart" uri="{C3380CC4-5D6E-409C-BE32-E72D297353CC}">
              <c16:uniqueId val="{00000002-D3FA-4EA7-97A3-EDEFB97B3EAC}"/>
            </c:ext>
          </c:extLst>
        </c:ser>
        <c:ser>
          <c:idx val="3"/>
          <c:order val="3"/>
          <c:tx>
            <c:strRef>
              <c:f>AdjLsePort2030!$C$70</c:f>
              <c:strCache>
                <c:ptCount val="1"/>
                <c:pt idx="0">
                  <c:v>In-state EO</c:v>
                </c:pt>
              </c:strCache>
            </c:strRef>
          </c:tx>
          <c:spPr>
            <a:solidFill>
              <a:schemeClr val="accent2">
                <a:lumMod val="60000"/>
                <a:lumOff val="40000"/>
              </a:schemeClr>
            </a:solidFill>
            <a:ln>
              <a:noFill/>
            </a:ln>
            <a:effectLst/>
          </c:spPr>
          <c:invertIfNegative val="0"/>
          <c:cat>
            <c:strRef>
              <c:f>AdjLsePort2030!$D$66:$O$66</c:f>
              <c:strCache>
                <c:ptCount val="12"/>
                <c:pt idx="0">
                  <c:v>Resolve battery</c:v>
                </c:pt>
                <c:pt idx="1">
                  <c:v>Filed LSE battery</c:v>
                </c:pt>
                <c:pt idx="2">
                  <c:v>Adjusted LSE battery</c:v>
                </c:pt>
                <c:pt idx="3">
                  <c:v>Resolve solar</c:v>
                </c:pt>
                <c:pt idx="4">
                  <c:v>Filed LSE solar</c:v>
                </c:pt>
                <c:pt idx="5">
                  <c:v>Adjusted LSE solar</c:v>
                </c:pt>
                <c:pt idx="6">
                  <c:v>Resolve wind</c:v>
                </c:pt>
                <c:pt idx="7">
                  <c:v>Filed LSE wind</c:v>
                </c:pt>
                <c:pt idx="8">
                  <c:v>Adjusted LSE wind</c:v>
                </c:pt>
                <c:pt idx="9">
                  <c:v>Resolve geothermal</c:v>
                </c:pt>
                <c:pt idx="10">
                  <c:v>Filed LSE geothermal</c:v>
                </c:pt>
                <c:pt idx="11">
                  <c:v>Adjusted LSE geothermal</c:v>
                </c:pt>
              </c:strCache>
            </c:strRef>
          </c:cat>
          <c:val>
            <c:numRef>
              <c:f>AdjLsePort2030!$D$70:$O$70</c:f>
              <c:numCache>
                <c:formatCode>General</c:formatCode>
                <c:ptCount val="12"/>
                <c:pt idx="3" formatCode="_(* #,##0_);_(* \(#,##0\);_(* &quot;-&quot;??_);_(@_)">
                  <c:v>2204.3484009544554</c:v>
                </c:pt>
                <c:pt idx="4" formatCode="_(* #,##0_);_(* \(#,##0\);_(* &quot;-&quot;??_);_(@_)">
                  <c:v>255.84240738528837</c:v>
                </c:pt>
                <c:pt idx="5" formatCode="_(* #,##0_);_(* \(#,##0\);_(* &quot;-&quot;??_);_(@_)">
                  <c:v>2395.5958320428226</c:v>
                </c:pt>
                <c:pt idx="6" formatCode="_(* #,##0_);_(* \(#,##0\);_(* &quot;-&quot;??_);_(@_)">
                  <c:v>803.1456332902228</c:v>
                </c:pt>
                <c:pt idx="7" formatCode="_(* #,##0_);_(* \(#,##0\);_(* &quot;-&quot;??_);_(@_)">
                  <c:v>51.699999999999989</c:v>
                </c:pt>
                <c:pt idx="8" formatCode="_(* #,##0_);_(* \(#,##0\);_(* &quot;-&quot;??_);_(@_)">
                  <c:v>412.09999999999997</c:v>
                </c:pt>
                <c:pt idx="9" formatCode="_(* #,##0_);_(* \(#,##0\);_(* &quot;-&quot;??_);_(@_)">
                  <c:v>567.94766790509243</c:v>
                </c:pt>
                <c:pt idx="10" formatCode="_(* #,##0_);_(* \(#,##0\);_(* &quot;-&quot;??_);_(@_)">
                  <c:v>0</c:v>
                </c:pt>
                <c:pt idx="11" formatCode="_(* #,##0_);_(* \(#,##0\);_(* &quot;-&quot;??_);_(@_)">
                  <c:v>0</c:v>
                </c:pt>
              </c:numCache>
            </c:numRef>
          </c:val>
          <c:extLst>
            <c:ext xmlns:c16="http://schemas.microsoft.com/office/drawing/2014/chart" uri="{C3380CC4-5D6E-409C-BE32-E72D297353CC}">
              <c16:uniqueId val="{00000003-D3FA-4EA7-97A3-EDEFB97B3EAC}"/>
            </c:ext>
          </c:extLst>
        </c:ser>
        <c:ser>
          <c:idx val="4"/>
          <c:order val="4"/>
          <c:tx>
            <c:strRef>
              <c:f>AdjLsePort2030!$C$71</c:f>
              <c:strCache>
                <c:ptCount val="1"/>
                <c:pt idx="0">
                  <c:v>OOS FCDS</c:v>
                </c:pt>
              </c:strCache>
            </c:strRef>
          </c:tx>
          <c:spPr>
            <a:solidFill>
              <a:schemeClr val="accent1">
                <a:lumMod val="75000"/>
              </a:schemeClr>
            </a:solidFill>
            <a:ln>
              <a:noFill/>
            </a:ln>
            <a:effectLst/>
          </c:spPr>
          <c:invertIfNegative val="0"/>
          <c:cat>
            <c:strRef>
              <c:f>AdjLsePort2030!$D$66:$O$66</c:f>
              <c:strCache>
                <c:ptCount val="12"/>
                <c:pt idx="0">
                  <c:v>Resolve battery</c:v>
                </c:pt>
                <c:pt idx="1">
                  <c:v>Filed LSE battery</c:v>
                </c:pt>
                <c:pt idx="2">
                  <c:v>Adjusted LSE battery</c:v>
                </c:pt>
                <c:pt idx="3">
                  <c:v>Resolve solar</c:v>
                </c:pt>
                <c:pt idx="4">
                  <c:v>Filed LSE solar</c:v>
                </c:pt>
                <c:pt idx="5">
                  <c:v>Adjusted LSE solar</c:v>
                </c:pt>
                <c:pt idx="6">
                  <c:v>Resolve wind</c:v>
                </c:pt>
                <c:pt idx="7">
                  <c:v>Filed LSE wind</c:v>
                </c:pt>
                <c:pt idx="8">
                  <c:v>Adjusted LSE wind</c:v>
                </c:pt>
                <c:pt idx="9">
                  <c:v>Resolve geothermal</c:v>
                </c:pt>
                <c:pt idx="10">
                  <c:v>Filed LSE geothermal</c:v>
                </c:pt>
                <c:pt idx="11">
                  <c:v>Adjusted LSE geothermal</c:v>
                </c:pt>
              </c:strCache>
            </c:strRef>
          </c:cat>
          <c:val>
            <c:numRef>
              <c:f>AdjLsePort2030!$D$71:$O$71</c:f>
              <c:numCache>
                <c:formatCode>General</c:formatCode>
                <c:ptCount val="12"/>
                <c:pt idx="6" formatCode="_(* #,##0_);_(* \(#,##0\);_(* &quot;-&quot;??_);_(@_)">
                  <c:v>820.57142698965868</c:v>
                </c:pt>
                <c:pt idx="7" formatCode="_(* #,##0_);_(* \(#,##0\);_(* &quot;-&quot;??_);_(@_)">
                  <c:v>858.54778614630231</c:v>
                </c:pt>
                <c:pt idx="8" formatCode="_(* #,##0_);_(* \(#,##0\);_(* &quot;-&quot;??_);_(@_)">
                  <c:v>1398.5477861463023</c:v>
                </c:pt>
              </c:numCache>
            </c:numRef>
          </c:val>
          <c:extLst>
            <c:ext xmlns:c16="http://schemas.microsoft.com/office/drawing/2014/chart" uri="{C3380CC4-5D6E-409C-BE32-E72D297353CC}">
              <c16:uniqueId val="{00000004-D3FA-4EA7-97A3-EDEFB97B3EAC}"/>
            </c:ext>
          </c:extLst>
        </c:ser>
        <c:ser>
          <c:idx val="5"/>
          <c:order val="5"/>
          <c:tx>
            <c:strRef>
              <c:f>AdjLsePort2030!$C$72</c:f>
              <c:strCache>
                <c:ptCount val="1"/>
                <c:pt idx="0">
                  <c:v>OOS EO</c:v>
                </c:pt>
              </c:strCache>
            </c:strRef>
          </c:tx>
          <c:spPr>
            <a:solidFill>
              <a:schemeClr val="accent1">
                <a:lumMod val="60000"/>
                <a:lumOff val="40000"/>
              </a:schemeClr>
            </a:solidFill>
            <a:ln>
              <a:noFill/>
            </a:ln>
            <a:effectLst/>
          </c:spPr>
          <c:invertIfNegative val="0"/>
          <c:cat>
            <c:strRef>
              <c:f>AdjLsePort2030!$D$66:$O$66</c:f>
              <c:strCache>
                <c:ptCount val="12"/>
                <c:pt idx="0">
                  <c:v>Resolve battery</c:v>
                </c:pt>
                <c:pt idx="1">
                  <c:v>Filed LSE battery</c:v>
                </c:pt>
                <c:pt idx="2">
                  <c:v>Adjusted LSE battery</c:v>
                </c:pt>
                <c:pt idx="3">
                  <c:v>Resolve solar</c:v>
                </c:pt>
                <c:pt idx="4">
                  <c:v>Filed LSE solar</c:v>
                </c:pt>
                <c:pt idx="5">
                  <c:v>Adjusted LSE solar</c:v>
                </c:pt>
                <c:pt idx="6">
                  <c:v>Resolve wind</c:v>
                </c:pt>
                <c:pt idx="7">
                  <c:v>Filed LSE wind</c:v>
                </c:pt>
                <c:pt idx="8">
                  <c:v>Adjusted LSE wind</c:v>
                </c:pt>
                <c:pt idx="9">
                  <c:v>Resolve geothermal</c:v>
                </c:pt>
                <c:pt idx="10">
                  <c:v>Filed LSE geothermal</c:v>
                </c:pt>
                <c:pt idx="11">
                  <c:v>Adjusted LSE geothermal</c:v>
                </c:pt>
              </c:strCache>
            </c:strRef>
          </c:cat>
          <c:val>
            <c:numRef>
              <c:f>AdjLsePort2030!$D$72:$O$72</c:f>
              <c:numCache>
                <c:formatCode>General</c:formatCode>
                <c:ptCount val="12"/>
                <c:pt idx="6" formatCode="_(* #,##0_);_(* \(#,##0\);_(* &quot;-&quot;??_);_(@_)">
                  <c:v>280.74378473029913</c:v>
                </c:pt>
                <c:pt idx="7" formatCode="_(* #,##0_);_(* \(#,##0\);_(* &quot;-&quot;??_);_(@_)">
                  <c:v>212.55707762557077</c:v>
                </c:pt>
                <c:pt idx="8" formatCode="_(* #,##0_);_(* \(#,##0\);_(* &quot;-&quot;??_);_(@_)">
                  <c:v>374.55707762557074</c:v>
                </c:pt>
              </c:numCache>
            </c:numRef>
          </c:val>
          <c:extLst>
            <c:ext xmlns:c16="http://schemas.microsoft.com/office/drawing/2014/chart" uri="{C3380CC4-5D6E-409C-BE32-E72D297353CC}">
              <c16:uniqueId val="{00000005-D3FA-4EA7-97A3-EDEFB97B3EAC}"/>
            </c:ext>
          </c:extLst>
        </c:ser>
        <c:dLbls>
          <c:showLegendKey val="0"/>
          <c:showVal val="0"/>
          <c:showCatName val="0"/>
          <c:showSerName val="0"/>
          <c:showPercent val="0"/>
          <c:showBubbleSize val="0"/>
        </c:dLbls>
        <c:gapWidth val="150"/>
        <c:overlap val="100"/>
        <c:axId val="585724304"/>
        <c:axId val="506121232"/>
      </c:barChart>
      <c:catAx>
        <c:axId val="585724304"/>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a:t>Resource types from Resolve, Filed LSE plans, and Adjusted LSE plans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06121232"/>
        <c:crosses val="autoZero"/>
        <c:auto val="1"/>
        <c:lblAlgn val="ctr"/>
        <c:lblOffset val="100"/>
        <c:noMultiLvlLbl val="0"/>
      </c:catAx>
      <c:valAx>
        <c:axId val="506121232"/>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a:t>New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85724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347661</xdr:colOff>
      <xdr:row>36</xdr:row>
      <xdr:rowOff>123826</xdr:rowOff>
    </xdr:from>
    <xdr:to>
      <xdr:col>28</xdr:col>
      <xdr:colOff>361950</xdr:colOff>
      <xdr:row>63</xdr:row>
      <xdr:rowOff>66676</xdr:rowOff>
    </xdr:to>
    <xdr:graphicFrame macro="">
      <xdr:nvGraphicFramePr>
        <xdr:cNvPr id="2" name="Chart 1">
          <a:extLst>
            <a:ext uri="{FF2B5EF4-FFF2-40B4-BE49-F238E27FC236}">
              <a16:creationId xmlns:a16="http://schemas.microsoft.com/office/drawing/2014/main" id="{C2DF8691-C577-4577-B6B5-E38101AF8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RP_newrsrc_adjustLSEs_comparison_20181025_sy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PivotLSE"/>
      <sheetName val="RawDataCleaned"/>
      <sheetName val="ConfByYear"/>
      <sheetName val="Conf2030ByLSE"/>
      <sheetName val="Conf2030ByRes"/>
      <sheetName val="AdjLsePort2030"/>
      <sheetName val="AdjLsePortByYear"/>
      <sheetName val="metadata_workbooks_3"/>
      <sheetName val="lookups"/>
      <sheetName val="port_matrix"/>
    </sheetNames>
    <sheetDataSet>
      <sheetData sheetId="0" refreshError="1"/>
      <sheetData sheetId="1" refreshError="1"/>
      <sheetData sheetId="2"/>
      <sheetData sheetId="3" refreshError="1"/>
      <sheetData sheetId="4" refreshError="1"/>
      <sheetData sheetId="5"/>
      <sheetData sheetId="6">
        <row r="66">
          <cell r="D66" t="str">
            <v>Resolve battery</v>
          </cell>
          <cell r="E66" t="str">
            <v>Filed LSE battery</v>
          </cell>
          <cell r="F66" t="str">
            <v>Adjusted LSE battery</v>
          </cell>
          <cell r="G66" t="str">
            <v>Resolve solar</v>
          </cell>
          <cell r="H66" t="str">
            <v>Filed LSE solar</v>
          </cell>
          <cell r="I66" t="str">
            <v>Adjusted LSE solar</v>
          </cell>
          <cell r="J66" t="str">
            <v>Resolve wind</v>
          </cell>
          <cell r="K66" t="str">
            <v>Filed LSE wind</v>
          </cell>
          <cell r="L66" t="str">
            <v>Adjusted LSE wind</v>
          </cell>
          <cell r="M66" t="str">
            <v>Resolve geothermal</v>
          </cell>
          <cell r="N66" t="str">
            <v>Filed LSE geothermal</v>
          </cell>
          <cell r="O66" t="str">
            <v>Adjusted LSE geothermal</v>
          </cell>
          <cell r="P66" t="str">
            <v>Resolve biomass/biogas</v>
          </cell>
          <cell r="Q66" t="str">
            <v>Filed LSE biomass/biogas</v>
          </cell>
          <cell r="R66" t="str">
            <v>Adjusted LSE biomass/biogas</v>
          </cell>
        </row>
        <row r="67">
          <cell r="C67" t="str">
            <v>1 hour</v>
          </cell>
          <cell r="D67">
            <v>2104.1999999999998</v>
          </cell>
          <cell r="E67">
            <v>177.09</v>
          </cell>
          <cell r="F67">
            <v>177.09</v>
          </cell>
        </row>
        <row r="68">
          <cell r="C68" t="str">
            <v>4 hour</v>
          </cell>
          <cell r="D68">
            <v>0</v>
          </cell>
          <cell r="E68">
            <v>1227</v>
          </cell>
          <cell r="F68">
            <v>1227</v>
          </cell>
        </row>
        <row r="69">
          <cell r="C69" t="str">
            <v>In-state FCDS</v>
          </cell>
          <cell r="G69">
            <v>3711.5585586029124</v>
          </cell>
          <cell r="H69">
            <v>6551.7072134689906</v>
          </cell>
          <cell r="I69">
            <v>4411.8457218403755</v>
          </cell>
          <cell r="J69">
            <v>341.37313065969141</v>
          </cell>
          <cell r="K69">
            <v>1978.7293715677436</v>
          </cell>
          <cell r="L69">
            <v>916.97451844866532</v>
          </cell>
          <cell r="M69">
            <v>1131.936687744507</v>
          </cell>
          <cell r="N69">
            <v>309.82671218049342</v>
          </cell>
          <cell r="O69">
            <v>309.82671218049342</v>
          </cell>
          <cell r="P69">
            <v>0</v>
          </cell>
          <cell r="Q69">
            <v>7</v>
          </cell>
          <cell r="R69">
            <v>7</v>
          </cell>
        </row>
        <row r="70">
          <cell r="C70" t="str">
            <v>In-state EO</v>
          </cell>
          <cell r="G70">
            <v>2204.3484009544554</v>
          </cell>
          <cell r="H70">
            <v>255.84240738528837</v>
          </cell>
          <cell r="I70">
            <v>2395.5958320428226</v>
          </cell>
          <cell r="J70">
            <v>803.1456332902228</v>
          </cell>
          <cell r="K70">
            <v>51.699999999999989</v>
          </cell>
          <cell r="L70">
            <v>412.09999999999997</v>
          </cell>
          <cell r="M70">
            <v>567.94766790509243</v>
          </cell>
          <cell r="N70">
            <v>0</v>
          </cell>
          <cell r="O70">
            <v>0</v>
          </cell>
          <cell r="P70">
            <v>0</v>
          </cell>
          <cell r="Q70">
            <v>155.547</v>
          </cell>
          <cell r="R70">
            <v>155.547</v>
          </cell>
        </row>
        <row r="71">
          <cell r="C71" t="str">
            <v>OOS FCDS</v>
          </cell>
          <cell r="J71">
            <v>820.57142698965868</v>
          </cell>
          <cell r="K71">
            <v>858.54778614630231</v>
          </cell>
          <cell r="L71">
            <v>1398.5477861463023</v>
          </cell>
        </row>
        <row r="72">
          <cell r="C72" t="str">
            <v>OOS EO</v>
          </cell>
          <cell r="J72">
            <v>280.74378473029913</v>
          </cell>
          <cell r="K72">
            <v>212.55707762557077</v>
          </cell>
          <cell r="L72">
            <v>374.55707762557074</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4AE4-71FB-47C1-BE20-20986BA0568B}">
  <dimension ref="B1:C13"/>
  <sheetViews>
    <sheetView tabSelected="1" workbookViewId="0">
      <selection activeCell="C14" sqref="C14"/>
    </sheetView>
  </sheetViews>
  <sheetFormatPr defaultRowHeight="15" x14ac:dyDescent="0.25"/>
  <cols>
    <col min="2" max="2" width="9.7109375" bestFit="1" customWidth="1"/>
  </cols>
  <sheetData>
    <row r="1" spans="2:3" x14ac:dyDescent="0.25">
      <c r="B1" s="44">
        <v>43409</v>
      </c>
    </row>
    <row r="2" spans="2:3" x14ac:dyDescent="0.25">
      <c r="B2" t="s">
        <v>119</v>
      </c>
    </row>
    <row r="3" spans="2:3" x14ac:dyDescent="0.25">
      <c r="B3" t="s">
        <v>128</v>
      </c>
    </row>
    <row r="4" spans="2:3" x14ac:dyDescent="0.25">
      <c r="C4" t="s">
        <v>121</v>
      </c>
    </row>
    <row r="5" spans="2:3" x14ac:dyDescent="0.25">
      <c r="C5" t="s">
        <v>120</v>
      </c>
    </row>
    <row r="6" spans="2:3" x14ac:dyDescent="0.25">
      <c r="C6" t="s">
        <v>122</v>
      </c>
    </row>
    <row r="7" spans="2:3" x14ac:dyDescent="0.25">
      <c r="C7" t="s">
        <v>123</v>
      </c>
    </row>
    <row r="8" spans="2:3" x14ac:dyDescent="0.25">
      <c r="B8" t="s">
        <v>124</v>
      </c>
    </row>
    <row r="9" spans="2:3" x14ac:dyDescent="0.25">
      <c r="C9" t="s">
        <v>125</v>
      </c>
    </row>
    <row r="10" spans="2:3" x14ac:dyDescent="0.25">
      <c r="C10" t="s">
        <v>129</v>
      </c>
    </row>
    <row r="11" spans="2:3" x14ac:dyDescent="0.25">
      <c r="C11" t="s">
        <v>130</v>
      </c>
    </row>
    <row r="12" spans="2:3" x14ac:dyDescent="0.25">
      <c r="C12" t="s">
        <v>131</v>
      </c>
    </row>
    <row r="13" spans="2:3" x14ac:dyDescent="0.25">
      <c r="C13" t="s">
        <v>132</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9EB3-140D-4AC4-A22A-6AF9042D7F35}">
  <dimension ref="A1:T74"/>
  <sheetViews>
    <sheetView zoomScale="80" zoomScaleNormal="80" workbookViewId="0">
      <pane xSplit="2" ySplit="2" topLeftCell="C3" activePane="bottomRight" state="frozen"/>
      <selection pane="topRight" activeCell="B1" sqref="B1"/>
      <selection pane="bottomLeft" activeCell="A3" sqref="A3"/>
      <selection pane="bottomRight" activeCell="AF57" sqref="AF57"/>
    </sheetView>
  </sheetViews>
  <sheetFormatPr defaultRowHeight="15" x14ac:dyDescent="0.25"/>
  <cols>
    <col min="1" max="1" width="19.140625" customWidth="1"/>
    <col min="2" max="2" width="36.85546875" bestFit="1" customWidth="1"/>
    <col min="4" max="4" width="10.5703125" style="3" bestFit="1" customWidth="1"/>
    <col min="5" max="6" width="9.5703125" bestFit="1" customWidth="1"/>
    <col min="7" max="7" width="10.5703125" style="3" bestFit="1" customWidth="1"/>
    <col min="8" max="8" width="10.5703125" bestFit="1" customWidth="1"/>
    <col min="9" max="9" width="9.28515625" bestFit="1" customWidth="1"/>
    <col min="10" max="10" width="10.5703125" style="3" bestFit="1" customWidth="1"/>
    <col min="11" max="12" width="9.5703125" bestFit="1" customWidth="1"/>
  </cols>
  <sheetData>
    <row r="1" spans="1:16" x14ac:dyDescent="0.25">
      <c r="A1" s="2"/>
      <c r="B1" s="2">
        <v>2030</v>
      </c>
      <c r="C1" s="2" t="s">
        <v>0</v>
      </c>
      <c r="J1" s="4"/>
      <c r="M1" s="2"/>
      <c r="N1" s="2"/>
      <c r="O1" s="2"/>
    </row>
    <row r="2" spans="1:16" ht="45" x14ac:dyDescent="0.25">
      <c r="A2" s="5" t="s">
        <v>126</v>
      </c>
      <c r="B2" s="5" t="s">
        <v>127</v>
      </c>
      <c r="C2" s="6" t="s">
        <v>10</v>
      </c>
      <c r="D2" s="7" t="s">
        <v>11</v>
      </c>
      <c r="E2" s="8" t="s">
        <v>12</v>
      </c>
      <c r="F2" s="8" t="s">
        <v>13</v>
      </c>
      <c r="G2" s="7" t="s">
        <v>14</v>
      </c>
      <c r="H2" s="8" t="s">
        <v>15</v>
      </c>
      <c r="I2" s="8" t="s">
        <v>16</v>
      </c>
      <c r="J2" s="9" t="s">
        <v>17</v>
      </c>
      <c r="K2" s="8" t="s">
        <v>18</v>
      </c>
      <c r="L2" s="8" t="s">
        <v>19</v>
      </c>
      <c r="M2" s="6" t="s">
        <v>20</v>
      </c>
      <c r="N2" s="6" t="s">
        <v>21</v>
      </c>
      <c r="O2" s="6" t="s">
        <v>22</v>
      </c>
    </row>
    <row r="3" spans="1:16" x14ac:dyDescent="0.25">
      <c r="A3" s="2" t="s">
        <v>1</v>
      </c>
      <c r="B3" s="2" t="s">
        <v>1</v>
      </c>
      <c r="C3" s="2" t="s">
        <v>7</v>
      </c>
      <c r="D3" s="10">
        <f>E3+F3</f>
        <v>2104.1999999999998</v>
      </c>
      <c r="E3" s="11">
        <v>2104.1999999999998</v>
      </c>
      <c r="F3" s="11">
        <v>0</v>
      </c>
      <c r="G3" s="10">
        <f>H3+I3</f>
        <v>177.09</v>
      </c>
      <c r="H3" s="43">
        <v>177.09</v>
      </c>
      <c r="I3" s="43">
        <v>0</v>
      </c>
      <c r="J3" s="12">
        <f>K3+L3</f>
        <v>177.09</v>
      </c>
      <c r="K3" s="11">
        <f>H3</f>
        <v>177.09</v>
      </c>
      <c r="L3" s="11">
        <f>I3</f>
        <v>0</v>
      </c>
      <c r="M3" s="2">
        <v>0.85</v>
      </c>
      <c r="N3" s="2"/>
      <c r="O3" s="2"/>
      <c r="P3" t="s">
        <v>71</v>
      </c>
    </row>
    <row r="4" spans="1:16" x14ac:dyDescent="0.25">
      <c r="A4" s="2" t="s">
        <v>2</v>
      </c>
      <c r="B4" s="2" t="s">
        <v>2</v>
      </c>
      <c r="C4" s="2" t="s">
        <v>7</v>
      </c>
      <c r="D4" s="13"/>
      <c r="E4" s="14"/>
      <c r="F4" s="14"/>
      <c r="G4" s="10">
        <f t="shared" ref="G4:G49" si="0">H4+I4</f>
        <v>1227</v>
      </c>
      <c r="H4" s="43">
        <v>1057.9000000000001</v>
      </c>
      <c r="I4" s="43">
        <v>169.1</v>
      </c>
      <c r="J4" s="12">
        <f t="shared" ref="J4:J49" si="1">K4+L4</f>
        <v>1227</v>
      </c>
      <c r="K4" s="11">
        <f>H4</f>
        <v>1057.9000000000001</v>
      </c>
      <c r="L4" s="11">
        <f>I4</f>
        <v>169.1</v>
      </c>
      <c r="M4" s="2">
        <v>0.85</v>
      </c>
      <c r="N4" s="2"/>
      <c r="O4" s="2"/>
      <c r="P4" t="s">
        <v>72</v>
      </c>
    </row>
    <row r="5" spans="1:16" x14ac:dyDescent="0.25">
      <c r="A5" s="2" t="s">
        <v>9</v>
      </c>
      <c r="B5" s="2" t="s">
        <v>23</v>
      </c>
      <c r="C5" s="2" t="s">
        <v>7</v>
      </c>
      <c r="D5" s="10">
        <f t="shared" ref="D5:D49" si="2">E5+F5</f>
        <v>0</v>
      </c>
      <c r="E5" s="11">
        <v>0</v>
      </c>
      <c r="F5" s="11">
        <v>0</v>
      </c>
      <c r="G5" s="10">
        <f t="shared" si="0"/>
        <v>880.84707962861489</v>
      </c>
      <c r="H5" s="11">
        <v>874.86149162861489</v>
      </c>
      <c r="I5" s="11">
        <v>5.9855879999999999</v>
      </c>
      <c r="J5" s="12">
        <f t="shared" si="1"/>
        <v>880.98558800000001</v>
      </c>
      <c r="K5" s="11">
        <v>0</v>
      </c>
      <c r="L5" s="11">
        <v>880.98558800000001</v>
      </c>
      <c r="M5" s="2"/>
      <c r="N5" s="15">
        <v>0.1586265748721937</v>
      </c>
      <c r="O5" s="15">
        <v>0.84137342512780622</v>
      </c>
    </row>
    <row r="6" spans="1:16" x14ac:dyDescent="0.25">
      <c r="A6" s="2" t="s">
        <v>9</v>
      </c>
      <c r="B6" s="2" t="s">
        <v>24</v>
      </c>
      <c r="C6" s="2" t="s">
        <v>7</v>
      </c>
      <c r="D6" s="10">
        <f t="shared" si="2"/>
        <v>0</v>
      </c>
      <c r="E6" s="11">
        <v>0</v>
      </c>
      <c r="F6" s="11">
        <v>0</v>
      </c>
      <c r="G6" s="10">
        <f t="shared" si="0"/>
        <v>185</v>
      </c>
      <c r="H6" s="11">
        <v>185</v>
      </c>
      <c r="I6" s="11">
        <v>0</v>
      </c>
      <c r="J6" s="12">
        <f t="shared" si="1"/>
        <v>265</v>
      </c>
      <c r="K6" s="11">
        <v>0</v>
      </c>
      <c r="L6" s="11">
        <v>265</v>
      </c>
      <c r="M6" s="2"/>
      <c r="N6" s="15">
        <v>0.1586265748721937</v>
      </c>
      <c r="O6" s="15">
        <v>0.84137342512780622</v>
      </c>
    </row>
    <row r="7" spans="1:16" x14ac:dyDescent="0.25">
      <c r="A7" s="2" t="s">
        <v>9</v>
      </c>
      <c r="B7" s="2" t="s">
        <v>25</v>
      </c>
      <c r="C7" s="2" t="s">
        <v>7</v>
      </c>
      <c r="D7" s="10">
        <f t="shared" si="2"/>
        <v>0</v>
      </c>
      <c r="E7" s="11">
        <v>0</v>
      </c>
      <c r="F7" s="11">
        <v>0</v>
      </c>
      <c r="G7" s="10">
        <f t="shared" si="0"/>
        <v>1404.4063926940639</v>
      </c>
      <c r="H7" s="11">
        <v>1385</v>
      </c>
      <c r="I7" s="11">
        <v>19.406392694063925</v>
      </c>
      <c r="J7" s="12">
        <f t="shared" si="1"/>
        <v>524.40639269406392</v>
      </c>
      <c r="K7" s="11">
        <v>505</v>
      </c>
      <c r="L7" s="11">
        <v>19.406392694063925</v>
      </c>
      <c r="M7" s="2"/>
      <c r="N7" s="15">
        <v>0.1586265748721937</v>
      </c>
      <c r="O7" s="15">
        <v>0.84137342512780622</v>
      </c>
    </row>
    <row r="8" spans="1:16" x14ac:dyDescent="0.25">
      <c r="A8" s="2" t="s">
        <v>9</v>
      </c>
      <c r="B8" s="2" t="s">
        <v>26</v>
      </c>
      <c r="C8" s="2" t="s">
        <v>7</v>
      </c>
      <c r="D8" s="10">
        <f t="shared" si="2"/>
        <v>0</v>
      </c>
      <c r="E8" s="11">
        <v>0</v>
      </c>
      <c r="F8" s="11">
        <v>0</v>
      </c>
      <c r="G8" s="10">
        <f t="shared" si="0"/>
        <v>734</v>
      </c>
      <c r="H8" s="11">
        <v>734</v>
      </c>
      <c r="I8" s="11">
        <v>0</v>
      </c>
      <c r="J8" s="12">
        <f t="shared" si="1"/>
        <v>734</v>
      </c>
      <c r="K8" s="11">
        <v>734</v>
      </c>
      <c r="L8" s="11">
        <v>0</v>
      </c>
      <c r="M8" s="2"/>
      <c r="N8" s="15">
        <v>0.1586265748721937</v>
      </c>
      <c r="O8" s="15">
        <v>0.84137342512780622</v>
      </c>
    </row>
    <row r="9" spans="1:16" x14ac:dyDescent="0.25">
      <c r="A9" s="2" t="s">
        <v>9</v>
      </c>
      <c r="B9" s="2" t="s">
        <v>27</v>
      </c>
      <c r="C9" s="2" t="s">
        <v>7</v>
      </c>
      <c r="D9" s="10">
        <f t="shared" si="2"/>
        <v>0</v>
      </c>
      <c r="E9" s="11">
        <v>0</v>
      </c>
      <c r="F9" s="11">
        <v>0</v>
      </c>
      <c r="G9" s="10">
        <f t="shared" si="0"/>
        <v>300</v>
      </c>
      <c r="H9" s="11">
        <v>300</v>
      </c>
      <c r="I9" s="11">
        <v>0</v>
      </c>
      <c r="J9" s="12">
        <f t="shared" si="1"/>
        <v>0</v>
      </c>
      <c r="K9" s="11">
        <v>0</v>
      </c>
      <c r="L9" s="11">
        <v>0</v>
      </c>
      <c r="M9" s="2"/>
      <c r="N9" s="15">
        <v>0.1586265748721937</v>
      </c>
      <c r="O9" s="15">
        <v>0.84137342512780622</v>
      </c>
    </row>
    <row r="10" spans="1:16" x14ac:dyDescent="0.25">
      <c r="A10" s="2" t="s">
        <v>9</v>
      </c>
      <c r="B10" s="2" t="s">
        <v>28</v>
      </c>
      <c r="C10" s="2" t="s">
        <v>7</v>
      </c>
      <c r="D10" s="10">
        <f t="shared" si="2"/>
        <v>1013.2206383318768</v>
      </c>
      <c r="E10" s="11">
        <v>1013.2206383318768</v>
      </c>
      <c r="F10" s="11">
        <v>0</v>
      </c>
      <c r="G10" s="10">
        <f t="shared" si="0"/>
        <v>370.04807413877785</v>
      </c>
      <c r="H10" s="11">
        <v>307.00175972260041</v>
      </c>
      <c r="I10" s="11">
        <v>63.046314416177431</v>
      </c>
      <c r="J10" s="12">
        <f t="shared" si="1"/>
        <v>970.04807413877779</v>
      </c>
      <c r="K10" s="11">
        <v>907.00175972260035</v>
      </c>
      <c r="L10" s="11">
        <v>63.046314416177431</v>
      </c>
      <c r="M10" s="2"/>
      <c r="N10" s="15">
        <v>0.1586265748721937</v>
      </c>
      <c r="O10" s="15">
        <v>0.84137342512780622</v>
      </c>
    </row>
    <row r="11" spans="1:16" x14ac:dyDescent="0.25">
      <c r="A11" s="2" t="s">
        <v>9</v>
      </c>
      <c r="B11" s="2" t="s">
        <v>29</v>
      </c>
      <c r="C11" s="2" t="s">
        <v>7</v>
      </c>
      <c r="D11" s="10">
        <f t="shared" si="2"/>
        <v>978.28310608382026</v>
      </c>
      <c r="E11" s="11">
        <v>978.28310608382026</v>
      </c>
      <c r="F11" s="11">
        <v>0</v>
      </c>
      <c r="G11" s="10">
        <f t="shared" si="0"/>
        <v>6.7298583195966843</v>
      </c>
      <c r="H11" s="11">
        <v>6.7298583195966843</v>
      </c>
      <c r="I11" s="11">
        <v>0</v>
      </c>
      <c r="J11" s="12">
        <f t="shared" si="1"/>
        <v>823.7298583195967</v>
      </c>
      <c r="K11" s="11">
        <v>823.7298583195967</v>
      </c>
      <c r="L11" s="11">
        <v>0</v>
      </c>
      <c r="M11" s="2"/>
      <c r="N11" s="15">
        <v>0.1586265748721937</v>
      </c>
      <c r="O11" s="15">
        <v>0.84137342512780622</v>
      </c>
    </row>
    <row r="12" spans="1:16" x14ac:dyDescent="0.25">
      <c r="A12" s="2" t="s">
        <v>9</v>
      </c>
      <c r="B12" s="2" t="s">
        <v>30</v>
      </c>
      <c r="C12" s="2" t="s">
        <v>7</v>
      </c>
      <c r="D12" s="10">
        <f t="shared" si="2"/>
        <v>0</v>
      </c>
      <c r="E12" s="11">
        <v>0</v>
      </c>
      <c r="F12" s="11">
        <v>0</v>
      </c>
      <c r="G12" s="10">
        <f t="shared" si="0"/>
        <v>0</v>
      </c>
      <c r="H12" s="11">
        <v>0</v>
      </c>
      <c r="I12" s="11">
        <v>0</v>
      </c>
      <c r="J12" s="12">
        <f t="shared" si="1"/>
        <v>0</v>
      </c>
      <c r="K12" s="11">
        <v>0</v>
      </c>
      <c r="L12" s="11">
        <v>0</v>
      </c>
      <c r="M12" s="2"/>
      <c r="N12" s="15">
        <v>0.1586265748721937</v>
      </c>
      <c r="O12" s="15">
        <v>0.84137342512780622</v>
      </c>
    </row>
    <row r="13" spans="1:16" x14ac:dyDescent="0.25">
      <c r="A13" s="2" t="s">
        <v>9</v>
      </c>
      <c r="B13" s="2" t="s">
        <v>31</v>
      </c>
      <c r="C13" s="2" t="s">
        <v>7</v>
      </c>
      <c r="D13" s="10">
        <f t="shared" si="2"/>
        <v>0</v>
      </c>
      <c r="E13" s="11">
        <v>0</v>
      </c>
      <c r="F13" s="11">
        <v>0</v>
      </c>
      <c r="G13" s="10">
        <f t="shared" si="0"/>
        <v>2551.2465753424658</v>
      </c>
      <c r="H13" s="11">
        <v>2517</v>
      </c>
      <c r="I13" s="11">
        <v>34.246575342465754</v>
      </c>
      <c r="J13" s="12">
        <f t="shared" si="1"/>
        <v>0</v>
      </c>
      <c r="K13" s="11">
        <v>0</v>
      </c>
      <c r="L13" s="11">
        <v>0</v>
      </c>
      <c r="M13" s="2"/>
      <c r="N13" s="15">
        <v>0.1586265748721937</v>
      </c>
      <c r="O13" s="15">
        <v>0.84137342512780622</v>
      </c>
    </row>
    <row r="14" spans="1:16" x14ac:dyDescent="0.25">
      <c r="A14" s="2" t="s">
        <v>9</v>
      </c>
      <c r="B14" s="2" t="s">
        <v>32</v>
      </c>
      <c r="C14" s="2" t="s">
        <v>7</v>
      </c>
      <c r="D14" s="10">
        <f t="shared" si="2"/>
        <v>918.47357747650437</v>
      </c>
      <c r="E14" s="11">
        <v>918.47357747650437</v>
      </c>
      <c r="F14" s="11">
        <v>0</v>
      </c>
      <c r="G14" s="10">
        <f t="shared" si="0"/>
        <v>6.4215432970614135</v>
      </c>
      <c r="H14" s="11">
        <v>6.4215432970614135</v>
      </c>
      <c r="I14" s="11">
        <v>0</v>
      </c>
      <c r="J14" s="12">
        <f t="shared" si="1"/>
        <v>740.42154329706136</v>
      </c>
      <c r="K14" s="11">
        <v>706.42154329706136</v>
      </c>
      <c r="L14" s="11">
        <v>34</v>
      </c>
      <c r="M14" s="2"/>
      <c r="N14" s="15">
        <v>0.1586265748721937</v>
      </c>
      <c r="O14" s="15">
        <v>0.84137342512780622</v>
      </c>
    </row>
    <row r="15" spans="1:16" x14ac:dyDescent="0.25">
      <c r="A15" s="2" t="s">
        <v>9</v>
      </c>
      <c r="B15" s="2" t="s">
        <v>33</v>
      </c>
      <c r="C15" s="2" t="s">
        <v>7</v>
      </c>
      <c r="D15" s="10">
        <f t="shared" si="2"/>
        <v>0</v>
      </c>
      <c r="E15" s="11">
        <v>0</v>
      </c>
      <c r="F15" s="11">
        <v>0</v>
      </c>
      <c r="G15" s="10">
        <f t="shared" si="0"/>
        <v>26.787536932581251</v>
      </c>
      <c r="H15" s="11">
        <v>10</v>
      </c>
      <c r="I15" s="11">
        <v>16.787536932581251</v>
      </c>
      <c r="J15" s="12">
        <f t="shared" si="1"/>
        <v>26.787536932581251</v>
      </c>
      <c r="K15" s="11">
        <v>10</v>
      </c>
      <c r="L15" s="11">
        <v>16.787536932581251</v>
      </c>
      <c r="M15" s="2"/>
      <c r="N15" s="15">
        <v>0.1586265748721937</v>
      </c>
      <c r="O15" s="15">
        <v>0.84137342512780622</v>
      </c>
    </row>
    <row r="16" spans="1:16" x14ac:dyDescent="0.25">
      <c r="A16" s="2" t="s">
        <v>9</v>
      </c>
      <c r="B16" s="2" t="s">
        <v>34</v>
      </c>
      <c r="C16" s="2" t="s">
        <v>7</v>
      </c>
      <c r="D16" s="10">
        <f t="shared" si="2"/>
        <v>0</v>
      </c>
      <c r="E16" s="11">
        <v>0</v>
      </c>
      <c r="F16" s="11">
        <v>0</v>
      </c>
      <c r="G16" s="10">
        <f t="shared" si="0"/>
        <v>5</v>
      </c>
      <c r="H16" s="11">
        <v>5</v>
      </c>
      <c r="I16" s="11">
        <v>0</v>
      </c>
      <c r="J16" s="12">
        <f t="shared" si="1"/>
        <v>5</v>
      </c>
      <c r="K16" s="11">
        <v>5</v>
      </c>
      <c r="L16" s="11">
        <v>0</v>
      </c>
      <c r="M16" s="2"/>
      <c r="N16" s="15">
        <v>0.1586265748721937</v>
      </c>
      <c r="O16" s="15">
        <v>0.84137342512780622</v>
      </c>
    </row>
    <row r="17" spans="1:15" x14ac:dyDescent="0.25">
      <c r="A17" s="2" t="s">
        <v>9</v>
      </c>
      <c r="B17" s="2" t="s">
        <v>35</v>
      </c>
      <c r="C17" s="2" t="s">
        <v>8</v>
      </c>
      <c r="D17" s="10">
        <f t="shared" si="2"/>
        <v>0</v>
      </c>
      <c r="E17" s="11">
        <v>0</v>
      </c>
      <c r="F17" s="11">
        <v>0</v>
      </c>
      <c r="G17" s="10">
        <f t="shared" si="0"/>
        <v>0</v>
      </c>
      <c r="H17" s="11">
        <v>0</v>
      </c>
      <c r="I17" s="11">
        <v>0</v>
      </c>
      <c r="J17" s="12">
        <f t="shared" si="1"/>
        <v>0</v>
      </c>
      <c r="K17" s="11">
        <v>0</v>
      </c>
      <c r="L17" s="11">
        <v>0</v>
      </c>
      <c r="M17" s="2"/>
      <c r="N17" s="15">
        <v>0.1586265748721937</v>
      </c>
      <c r="O17" s="15">
        <v>0.84137342512780622</v>
      </c>
    </row>
    <row r="18" spans="1:15" x14ac:dyDescent="0.25">
      <c r="A18" s="2" t="s">
        <v>9</v>
      </c>
      <c r="B18" s="2" t="s">
        <v>36</v>
      </c>
      <c r="C18" s="2" t="s">
        <v>8</v>
      </c>
      <c r="D18" s="10">
        <f t="shared" si="2"/>
        <v>0</v>
      </c>
      <c r="E18" s="11">
        <v>0</v>
      </c>
      <c r="F18" s="11">
        <v>0</v>
      </c>
      <c r="G18" s="10">
        <f t="shared" si="0"/>
        <v>0</v>
      </c>
      <c r="H18" s="11">
        <v>0</v>
      </c>
      <c r="I18" s="11">
        <v>0</v>
      </c>
      <c r="J18" s="12">
        <f t="shared" si="1"/>
        <v>0</v>
      </c>
      <c r="K18" s="11">
        <v>0</v>
      </c>
      <c r="L18" s="11">
        <v>0</v>
      </c>
      <c r="M18" s="2"/>
      <c r="N18" s="15">
        <v>0.1586265748721937</v>
      </c>
      <c r="O18" s="15">
        <v>0.84137342512780622</v>
      </c>
    </row>
    <row r="19" spans="1:15" x14ac:dyDescent="0.25">
      <c r="A19" s="2" t="s">
        <v>9</v>
      </c>
      <c r="B19" s="2" t="s">
        <v>37</v>
      </c>
      <c r="C19" s="2" t="s">
        <v>7</v>
      </c>
      <c r="D19" s="10">
        <f t="shared" si="2"/>
        <v>3005.9296376651664</v>
      </c>
      <c r="E19" s="11">
        <v>801.5812367107111</v>
      </c>
      <c r="F19" s="11">
        <v>2204.3484009544554</v>
      </c>
      <c r="G19" s="10">
        <f t="shared" si="0"/>
        <v>20.692560501117036</v>
      </c>
      <c r="H19" s="11">
        <v>20.692560501117036</v>
      </c>
      <c r="I19" s="11">
        <v>0</v>
      </c>
      <c r="J19" s="12">
        <f t="shared" si="1"/>
        <v>1520.692560501117</v>
      </c>
      <c r="K19" s="11">
        <v>520.69256050111699</v>
      </c>
      <c r="L19" s="11">
        <v>1000</v>
      </c>
      <c r="M19" s="2"/>
      <c r="N19" s="15">
        <v>0.1586265748721937</v>
      </c>
      <c r="O19" s="15">
        <v>0.84137342512780622</v>
      </c>
    </row>
    <row r="20" spans="1:15" x14ac:dyDescent="0.25">
      <c r="A20" s="2" t="s">
        <v>9</v>
      </c>
      <c r="B20" s="2" t="s">
        <v>38</v>
      </c>
      <c r="C20" s="2" t="s">
        <v>8</v>
      </c>
      <c r="D20" s="10">
        <f t="shared" si="2"/>
        <v>0</v>
      </c>
      <c r="E20" s="11">
        <v>0</v>
      </c>
      <c r="F20" s="11">
        <v>0</v>
      </c>
      <c r="G20" s="10">
        <f t="shared" si="0"/>
        <v>0</v>
      </c>
      <c r="H20" s="11">
        <v>0</v>
      </c>
      <c r="I20" s="11">
        <v>0</v>
      </c>
      <c r="J20" s="12">
        <f t="shared" si="1"/>
        <v>0</v>
      </c>
      <c r="K20" s="11">
        <v>0</v>
      </c>
      <c r="L20" s="11">
        <v>0</v>
      </c>
      <c r="M20" s="2"/>
      <c r="N20" s="15">
        <v>0.1586265748721937</v>
      </c>
      <c r="O20" s="15">
        <v>0.84137342512780622</v>
      </c>
    </row>
    <row r="21" spans="1:15" x14ac:dyDescent="0.25">
      <c r="A21" s="2" t="s">
        <v>9</v>
      </c>
      <c r="B21" s="2" t="s">
        <v>39</v>
      </c>
      <c r="C21" s="2" t="s">
        <v>8</v>
      </c>
      <c r="D21" s="10">
        <f t="shared" si="2"/>
        <v>0</v>
      </c>
      <c r="E21" s="11">
        <v>0</v>
      </c>
      <c r="F21" s="11">
        <v>0</v>
      </c>
      <c r="G21" s="10">
        <f t="shared" si="0"/>
        <v>0</v>
      </c>
      <c r="H21" s="11">
        <v>0</v>
      </c>
      <c r="I21" s="11">
        <v>0</v>
      </c>
      <c r="J21" s="12">
        <f t="shared" si="1"/>
        <v>0</v>
      </c>
      <c r="K21" s="11">
        <v>0</v>
      </c>
      <c r="L21" s="11">
        <v>0</v>
      </c>
      <c r="M21" s="2"/>
      <c r="N21" s="15">
        <v>0.1586265748721937</v>
      </c>
      <c r="O21" s="15">
        <v>0.84137342512780622</v>
      </c>
    </row>
    <row r="22" spans="1:15" x14ac:dyDescent="0.25">
      <c r="A22" s="2" t="s">
        <v>6</v>
      </c>
      <c r="B22" s="2" t="s">
        <v>40</v>
      </c>
      <c r="C22" s="2" t="s">
        <v>7</v>
      </c>
      <c r="D22" s="10">
        <f t="shared" si="2"/>
        <v>0</v>
      </c>
      <c r="E22" s="11">
        <v>0</v>
      </c>
      <c r="F22" s="11">
        <v>0</v>
      </c>
      <c r="G22" s="10">
        <f t="shared" si="0"/>
        <v>438.47740513304996</v>
      </c>
      <c r="H22" s="11">
        <v>438.47740513304996</v>
      </c>
      <c r="I22" s="11">
        <v>0</v>
      </c>
      <c r="J22" s="12">
        <f t="shared" si="1"/>
        <v>438.47740513304996</v>
      </c>
      <c r="K22" s="11">
        <v>438.47740513304996</v>
      </c>
      <c r="L22" s="11">
        <v>0</v>
      </c>
      <c r="M22" s="2"/>
      <c r="N22" s="2"/>
      <c r="O22" s="2"/>
    </row>
    <row r="23" spans="1:15" x14ac:dyDescent="0.25">
      <c r="A23" s="2" t="s">
        <v>6</v>
      </c>
      <c r="B23" s="2" t="s">
        <v>41</v>
      </c>
      <c r="C23" s="2" t="s">
        <v>7</v>
      </c>
      <c r="D23" s="10">
        <f t="shared" si="2"/>
        <v>642.99651279836792</v>
      </c>
      <c r="E23" s="11">
        <v>0</v>
      </c>
      <c r="F23" s="11">
        <v>642.99651279836792</v>
      </c>
      <c r="G23" s="10">
        <f t="shared" si="0"/>
        <v>811.61382259103834</v>
      </c>
      <c r="H23" s="11">
        <v>781.61382259103834</v>
      </c>
      <c r="I23" s="11">
        <v>30</v>
      </c>
      <c r="J23" s="12">
        <f t="shared" si="1"/>
        <v>270</v>
      </c>
      <c r="K23" s="11">
        <v>0</v>
      </c>
      <c r="L23" s="11">
        <v>270</v>
      </c>
      <c r="M23" s="2"/>
      <c r="N23" s="2"/>
      <c r="O23" s="2"/>
    </row>
    <row r="24" spans="1:15" x14ac:dyDescent="0.25">
      <c r="A24" s="2" t="s">
        <v>6</v>
      </c>
      <c r="B24" s="2" t="s">
        <v>42</v>
      </c>
      <c r="C24" s="2" t="s">
        <v>7</v>
      </c>
      <c r="D24" s="10">
        <f t="shared" si="2"/>
        <v>145.99970852405221</v>
      </c>
      <c r="E24" s="11">
        <v>145.99970852405221</v>
      </c>
      <c r="F24" s="11">
        <v>0</v>
      </c>
      <c r="G24" s="10">
        <f t="shared" si="0"/>
        <v>1.0818040853462627</v>
      </c>
      <c r="H24" s="11">
        <v>1.0818040853462627</v>
      </c>
      <c r="I24" s="11">
        <v>0</v>
      </c>
      <c r="J24" s="12">
        <f t="shared" si="1"/>
        <v>141.08180408534625</v>
      </c>
      <c r="K24" s="11">
        <v>141.08180408534625</v>
      </c>
      <c r="L24" s="11">
        <v>0</v>
      </c>
      <c r="M24" s="2"/>
      <c r="N24" s="2"/>
      <c r="O24" s="2"/>
    </row>
    <row r="25" spans="1:15" x14ac:dyDescent="0.25">
      <c r="A25" s="2" t="s">
        <v>6</v>
      </c>
      <c r="B25" s="2" t="s">
        <v>43</v>
      </c>
      <c r="C25" s="2" t="s">
        <v>7</v>
      </c>
      <c r="D25" s="10">
        <f t="shared" si="2"/>
        <v>160.14912049185486</v>
      </c>
      <c r="E25" s="11">
        <v>0</v>
      </c>
      <c r="F25" s="11">
        <v>160.14912049185486</v>
      </c>
      <c r="G25" s="10">
        <f t="shared" si="0"/>
        <v>120.14103052803981</v>
      </c>
      <c r="H25" s="11">
        <v>120.14103052803981</v>
      </c>
      <c r="I25" s="11">
        <v>0</v>
      </c>
      <c r="J25" s="12">
        <f t="shared" si="1"/>
        <v>120.4</v>
      </c>
      <c r="K25" s="11">
        <v>0</v>
      </c>
      <c r="L25" s="11">
        <v>120.4</v>
      </c>
      <c r="M25" s="2"/>
      <c r="N25" s="2"/>
      <c r="O25" s="2"/>
    </row>
    <row r="26" spans="1:15" x14ac:dyDescent="0.25">
      <c r="A26" s="2" t="s">
        <v>6</v>
      </c>
      <c r="B26" s="2" t="s">
        <v>44</v>
      </c>
      <c r="C26" s="2" t="s">
        <v>7</v>
      </c>
      <c r="D26" s="10">
        <f t="shared" si="2"/>
        <v>153.37143439295977</v>
      </c>
      <c r="E26" s="11">
        <v>153.37143439295977</v>
      </c>
      <c r="F26" s="11">
        <v>0</v>
      </c>
      <c r="G26" s="10">
        <f t="shared" si="0"/>
        <v>277.11159956572851</v>
      </c>
      <c r="H26" s="11">
        <v>277.11159956572851</v>
      </c>
      <c r="I26" s="11">
        <v>0</v>
      </c>
      <c r="J26" s="12">
        <f t="shared" si="1"/>
        <v>157.11159956572851</v>
      </c>
      <c r="K26" s="11">
        <v>157.11159956572851</v>
      </c>
      <c r="L26" s="11">
        <v>0</v>
      </c>
      <c r="M26" s="2"/>
      <c r="N26" s="2"/>
      <c r="O26" s="2"/>
    </row>
    <row r="27" spans="1:15" x14ac:dyDescent="0.25">
      <c r="A27" s="2" t="s">
        <v>6</v>
      </c>
      <c r="B27" s="2" t="s">
        <v>45</v>
      </c>
      <c r="C27" s="2" t="s">
        <v>7</v>
      </c>
      <c r="D27" s="10">
        <f t="shared" si="2"/>
        <v>0</v>
      </c>
      <c r="E27" s="11">
        <v>0</v>
      </c>
      <c r="F27" s="11">
        <v>0</v>
      </c>
      <c r="G27" s="10">
        <f t="shared" si="0"/>
        <v>0</v>
      </c>
      <c r="H27" s="11">
        <v>0</v>
      </c>
      <c r="I27" s="11">
        <v>0</v>
      </c>
      <c r="J27" s="12">
        <f t="shared" si="1"/>
        <v>0</v>
      </c>
      <c r="K27" s="11">
        <v>0</v>
      </c>
      <c r="L27" s="11">
        <v>0</v>
      </c>
      <c r="M27" s="2"/>
      <c r="N27" s="2"/>
      <c r="O27" s="2"/>
    </row>
    <row r="28" spans="1:15" x14ac:dyDescent="0.25">
      <c r="A28" s="2" t="s">
        <v>6</v>
      </c>
      <c r="B28" s="2" t="s">
        <v>46</v>
      </c>
      <c r="C28" s="2" t="s">
        <v>7</v>
      </c>
      <c r="D28" s="10">
        <f t="shared" si="2"/>
        <v>0</v>
      </c>
      <c r="E28" s="11">
        <v>0</v>
      </c>
      <c r="F28" s="11">
        <v>0</v>
      </c>
      <c r="G28" s="10">
        <f t="shared" si="0"/>
        <v>120</v>
      </c>
      <c r="H28" s="11">
        <v>120</v>
      </c>
      <c r="I28" s="11">
        <v>0</v>
      </c>
      <c r="J28" s="12">
        <f t="shared" si="1"/>
        <v>0</v>
      </c>
      <c r="K28" s="11">
        <v>0</v>
      </c>
      <c r="L28" s="11">
        <v>0</v>
      </c>
      <c r="M28" s="2"/>
      <c r="N28" s="2"/>
      <c r="O28" s="2"/>
    </row>
    <row r="29" spans="1:15" x14ac:dyDescent="0.25">
      <c r="A29" s="2" t="s">
        <v>6</v>
      </c>
      <c r="B29" s="2" t="s">
        <v>47</v>
      </c>
      <c r="C29" s="2" t="s">
        <v>7</v>
      </c>
      <c r="D29" s="10">
        <f t="shared" si="2"/>
        <v>42.001987742679454</v>
      </c>
      <c r="E29" s="11">
        <v>42.001987742679454</v>
      </c>
      <c r="F29" s="11">
        <v>0</v>
      </c>
      <c r="G29" s="10">
        <f t="shared" si="0"/>
        <v>100.30370966454066</v>
      </c>
      <c r="H29" s="11">
        <v>100.30370966454066</v>
      </c>
      <c r="I29" s="11">
        <v>0</v>
      </c>
      <c r="J29" s="12">
        <f t="shared" si="1"/>
        <v>40.303709664540662</v>
      </c>
      <c r="K29" s="11">
        <v>40.303709664540662</v>
      </c>
      <c r="L29" s="11">
        <v>0</v>
      </c>
      <c r="M29" s="2"/>
      <c r="N29" s="2"/>
      <c r="O29" s="2"/>
    </row>
    <row r="30" spans="1:15" x14ac:dyDescent="0.25">
      <c r="A30" s="2" t="s">
        <v>6</v>
      </c>
      <c r="B30" s="2" t="s">
        <v>48</v>
      </c>
      <c r="C30" s="2" t="s">
        <v>7</v>
      </c>
      <c r="D30" s="10">
        <f t="shared" si="2"/>
        <v>0</v>
      </c>
      <c r="E30" s="11">
        <v>0</v>
      </c>
      <c r="F30" s="11">
        <v>0</v>
      </c>
      <c r="G30" s="10">
        <f t="shared" si="0"/>
        <v>0</v>
      </c>
      <c r="H30" s="11">
        <v>0</v>
      </c>
      <c r="I30" s="11">
        <v>0</v>
      </c>
      <c r="J30" s="12">
        <f t="shared" si="1"/>
        <v>0</v>
      </c>
      <c r="K30" s="11">
        <v>0</v>
      </c>
      <c r="L30" s="11">
        <v>0</v>
      </c>
      <c r="M30" s="2"/>
      <c r="N30" s="2"/>
      <c r="O30" s="2"/>
    </row>
    <row r="31" spans="1:15" x14ac:dyDescent="0.25">
      <c r="A31" s="2" t="s">
        <v>6</v>
      </c>
      <c r="B31" s="2" t="s">
        <v>49</v>
      </c>
      <c r="C31" s="2" t="s">
        <v>7</v>
      </c>
      <c r="D31" s="10">
        <f t="shared" si="2"/>
        <v>0</v>
      </c>
      <c r="E31" s="11">
        <v>0</v>
      </c>
      <c r="F31" s="11">
        <v>0</v>
      </c>
      <c r="G31" s="10">
        <f t="shared" si="0"/>
        <v>0</v>
      </c>
      <c r="H31" s="11">
        <v>0</v>
      </c>
      <c r="I31" s="11">
        <v>0</v>
      </c>
      <c r="J31" s="12">
        <f t="shared" si="1"/>
        <v>0</v>
      </c>
      <c r="K31" s="11">
        <v>0</v>
      </c>
      <c r="L31" s="11">
        <v>0</v>
      </c>
      <c r="M31" s="2"/>
      <c r="N31" s="2"/>
      <c r="O31" s="2"/>
    </row>
    <row r="32" spans="1:15" x14ac:dyDescent="0.25">
      <c r="A32" s="2" t="s">
        <v>6</v>
      </c>
      <c r="B32" s="2" t="s">
        <v>50</v>
      </c>
      <c r="C32" s="2" t="s">
        <v>8</v>
      </c>
      <c r="D32" s="10">
        <f t="shared" si="2"/>
        <v>0</v>
      </c>
      <c r="E32" s="11">
        <v>0</v>
      </c>
      <c r="F32" s="11">
        <v>0</v>
      </c>
      <c r="G32" s="10">
        <f t="shared" si="0"/>
        <v>0</v>
      </c>
      <c r="H32" s="11">
        <v>0</v>
      </c>
      <c r="I32" s="11">
        <v>0</v>
      </c>
      <c r="J32" s="12">
        <f t="shared" si="1"/>
        <v>0</v>
      </c>
      <c r="K32" s="11">
        <v>0</v>
      </c>
      <c r="L32" s="11">
        <v>0</v>
      </c>
      <c r="M32" s="2"/>
      <c r="N32" s="2"/>
      <c r="O32" s="2"/>
    </row>
    <row r="33" spans="1:15" x14ac:dyDescent="0.25">
      <c r="A33" s="2" t="s">
        <v>6</v>
      </c>
      <c r="B33" s="2" t="s">
        <v>51</v>
      </c>
      <c r="C33" s="2" t="s">
        <v>8</v>
      </c>
      <c r="D33" s="10">
        <f t="shared" si="2"/>
        <v>0</v>
      </c>
      <c r="E33" s="11">
        <v>0</v>
      </c>
      <c r="F33" s="11">
        <v>0</v>
      </c>
      <c r="G33" s="10">
        <f t="shared" si="0"/>
        <v>12.557077625570775</v>
      </c>
      <c r="H33" s="11">
        <v>0</v>
      </c>
      <c r="I33" s="11">
        <v>12.557077625570775</v>
      </c>
      <c r="J33" s="12">
        <f t="shared" si="1"/>
        <v>12.557077625570775</v>
      </c>
      <c r="K33" s="11">
        <v>0</v>
      </c>
      <c r="L33" s="11">
        <v>12.557077625570775</v>
      </c>
      <c r="M33" s="2"/>
      <c r="N33" s="2"/>
      <c r="O33" s="2"/>
    </row>
    <row r="34" spans="1:15" x14ac:dyDescent="0.25">
      <c r="A34" s="2" t="s">
        <v>6</v>
      </c>
      <c r="B34" s="2" t="s">
        <v>52</v>
      </c>
      <c r="C34" s="2" t="s">
        <v>8</v>
      </c>
      <c r="D34" s="10">
        <f t="shared" si="2"/>
        <v>601.31526908236697</v>
      </c>
      <c r="E34" s="11">
        <v>320.5714843520679</v>
      </c>
      <c r="F34" s="11">
        <v>280.74378473029913</v>
      </c>
      <c r="G34" s="10">
        <f t="shared" si="0"/>
        <v>4.4942377712555999</v>
      </c>
      <c r="H34" s="11">
        <v>4.4942377712555999</v>
      </c>
      <c r="I34" s="11">
        <v>0</v>
      </c>
      <c r="J34" s="12">
        <f t="shared" si="1"/>
        <v>366.4942377712556</v>
      </c>
      <c r="K34" s="11">
        <v>204.4942377712556</v>
      </c>
      <c r="L34" s="11">
        <v>162</v>
      </c>
      <c r="M34" s="2"/>
      <c r="N34" s="2"/>
      <c r="O34" s="2"/>
    </row>
    <row r="35" spans="1:15" x14ac:dyDescent="0.25">
      <c r="A35" s="2" t="s">
        <v>6</v>
      </c>
      <c r="B35" s="2" t="s">
        <v>53</v>
      </c>
      <c r="C35" s="2" t="s">
        <v>8</v>
      </c>
      <c r="D35" s="10">
        <f t="shared" si="2"/>
        <v>0</v>
      </c>
      <c r="E35" s="11">
        <v>0</v>
      </c>
      <c r="F35" s="11">
        <v>0</v>
      </c>
      <c r="G35" s="10">
        <f t="shared" si="0"/>
        <v>0</v>
      </c>
      <c r="H35" s="11">
        <v>0</v>
      </c>
      <c r="I35" s="11">
        <v>0</v>
      </c>
      <c r="J35" s="12">
        <f t="shared" si="1"/>
        <v>0</v>
      </c>
      <c r="K35" s="11">
        <v>0</v>
      </c>
      <c r="L35" s="11">
        <v>0</v>
      </c>
      <c r="M35" s="2"/>
      <c r="N35" s="2"/>
      <c r="O35" s="2"/>
    </row>
    <row r="36" spans="1:15" x14ac:dyDescent="0.25">
      <c r="A36" s="2" t="s">
        <v>6</v>
      </c>
      <c r="B36" s="2" t="s">
        <v>54</v>
      </c>
      <c r="C36" s="2" t="s">
        <v>8</v>
      </c>
      <c r="D36" s="10">
        <f t="shared" si="2"/>
        <v>0</v>
      </c>
      <c r="E36" s="11">
        <v>0</v>
      </c>
      <c r="F36" s="11">
        <v>0</v>
      </c>
      <c r="G36" s="10">
        <f t="shared" si="0"/>
        <v>0</v>
      </c>
      <c r="H36" s="11">
        <v>0</v>
      </c>
      <c r="I36" s="11">
        <v>0</v>
      </c>
      <c r="J36" s="12">
        <f t="shared" si="1"/>
        <v>0</v>
      </c>
      <c r="K36" s="11">
        <v>0</v>
      </c>
      <c r="L36" s="11">
        <v>0</v>
      </c>
      <c r="M36" s="2"/>
      <c r="N36" s="2"/>
      <c r="O36" s="2"/>
    </row>
    <row r="37" spans="1:15" x14ac:dyDescent="0.25">
      <c r="A37" s="2" t="s">
        <v>6</v>
      </c>
      <c r="B37" s="2" t="s">
        <v>55</v>
      </c>
      <c r="C37" s="2" t="s">
        <v>8</v>
      </c>
      <c r="D37" s="10">
        <f t="shared" si="2"/>
        <v>0</v>
      </c>
      <c r="E37" s="11">
        <v>0</v>
      </c>
      <c r="F37" s="11">
        <v>0</v>
      </c>
      <c r="G37" s="10">
        <f t="shared" si="0"/>
        <v>150</v>
      </c>
      <c r="H37" s="11">
        <v>150</v>
      </c>
      <c r="I37" s="11">
        <v>0</v>
      </c>
      <c r="J37" s="12">
        <f t="shared" si="1"/>
        <v>150</v>
      </c>
      <c r="K37" s="11">
        <v>150</v>
      </c>
      <c r="L37" s="11">
        <v>0</v>
      </c>
      <c r="M37" s="2"/>
      <c r="N37" s="2"/>
      <c r="O37" s="2"/>
    </row>
    <row r="38" spans="1:15" x14ac:dyDescent="0.25">
      <c r="A38" s="2" t="s">
        <v>6</v>
      </c>
      <c r="B38" s="2" t="s">
        <v>56</v>
      </c>
      <c r="C38" s="2" t="s">
        <v>7</v>
      </c>
      <c r="D38" s="10">
        <f t="shared" si="2"/>
        <v>0</v>
      </c>
      <c r="E38" s="11">
        <v>0</v>
      </c>
      <c r="F38" s="11">
        <v>0</v>
      </c>
      <c r="G38" s="10">
        <f t="shared" si="0"/>
        <v>0</v>
      </c>
      <c r="H38" s="11">
        <v>0</v>
      </c>
      <c r="I38" s="11">
        <v>0</v>
      </c>
      <c r="J38" s="12">
        <f t="shared" si="1"/>
        <v>0</v>
      </c>
      <c r="K38" s="11">
        <v>0</v>
      </c>
      <c r="L38" s="11">
        <v>0</v>
      </c>
      <c r="M38" s="2"/>
      <c r="N38" s="2"/>
      <c r="O38" s="2"/>
    </row>
    <row r="39" spans="1:15" x14ac:dyDescent="0.25">
      <c r="A39" s="2" t="s">
        <v>6</v>
      </c>
      <c r="B39" s="2" t="s">
        <v>57</v>
      </c>
      <c r="C39" s="2" t="s">
        <v>8</v>
      </c>
      <c r="D39" s="10">
        <f t="shared" si="2"/>
        <v>0</v>
      </c>
      <c r="E39" s="11">
        <v>0</v>
      </c>
      <c r="F39" s="11">
        <v>0</v>
      </c>
      <c r="G39" s="10">
        <f t="shared" si="0"/>
        <v>75</v>
      </c>
      <c r="H39" s="11">
        <v>75</v>
      </c>
      <c r="I39" s="11">
        <v>0</v>
      </c>
      <c r="J39" s="12">
        <f t="shared" si="1"/>
        <v>75</v>
      </c>
      <c r="K39" s="11">
        <v>75</v>
      </c>
      <c r="L39" s="11">
        <v>0</v>
      </c>
      <c r="M39" s="2"/>
      <c r="N39" s="2"/>
      <c r="O39" s="2"/>
    </row>
    <row r="40" spans="1:15" x14ac:dyDescent="0.25">
      <c r="A40" s="2" t="s">
        <v>6</v>
      </c>
      <c r="B40" s="2" t="s">
        <v>58</v>
      </c>
      <c r="C40" s="2" t="s">
        <v>8</v>
      </c>
      <c r="D40" s="10">
        <f t="shared" si="2"/>
        <v>0</v>
      </c>
      <c r="E40" s="11">
        <v>0</v>
      </c>
      <c r="F40" s="11">
        <v>0</v>
      </c>
      <c r="G40" s="10">
        <f t="shared" si="0"/>
        <v>675</v>
      </c>
      <c r="H40" s="11">
        <v>475</v>
      </c>
      <c r="I40" s="11">
        <v>200</v>
      </c>
      <c r="J40" s="12">
        <f t="shared" si="1"/>
        <v>675</v>
      </c>
      <c r="K40" s="11">
        <v>475</v>
      </c>
      <c r="L40" s="11">
        <v>200</v>
      </c>
      <c r="M40" s="2"/>
      <c r="N40" s="2"/>
      <c r="O40" s="2"/>
    </row>
    <row r="41" spans="1:15" x14ac:dyDescent="0.25">
      <c r="A41" s="2" t="s">
        <v>6</v>
      </c>
      <c r="B41" s="2" t="s">
        <v>59</v>
      </c>
      <c r="C41" s="2" t="s">
        <v>8</v>
      </c>
      <c r="D41" s="10">
        <f t="shared" si="2"/>
        <v>499.99994263759083</v>
      </c>
      <c r="E41" s="11">
        <v>499.99994263759083</v>
      </c>
      <c r="F41" s="11">
        <v>0</v>
      </c>
      <c r="G41" s="10">
        <f t="shared" si="0"/>
        <v>154.05354837504672</v>
      </c>
      <c r="H41" s="11">
        <v>154.05354837504672</v>
      </c>
      <c r="I41" s="11">
        <v>0</v>
      </c>
      <c r="J41" s="12">
        <f t="shared" si="1"/>
        <v>494.05354837504672</v>
      </c>
      <c r="K41" s="11">
        <v>494.05354837504672</v>
      </c>
      <c r="L41" s="11">
        <v>0</v>
      </c>
      <c r="M41" s="2"/>
      <c r="N41" s="2"/>
      <c r="O41" s="2"/>
    </row>
    <row r="42" spans="1:15" x14ac:dyDescent="0.25">
      <c r="A42" s="2" t="s">
        <v>4</v>
      </c>
      <c r="B42" s="2" t="s">
        <v>60</v>
      </c>
      <c r="C42" s="2" t="s">
        <v>7</v>
      </c>
      <c r="D42" s="10">
        <f t="shared" si="2"/>
        <v>0</v>
      </c>
      <c r="E42" s="11">
        <v>0</v>
      </c>
      <c r="F42" s="11">
        <v>0</v>
      </c>
      <c r="G42" s="10">
        <f t="shared" si="0"/>
        <v>102</v>
      </c>
      <c r="H42" s="11">
        <v>5</v>
      </c>
      <c r="I42" s="11">
        <v>97</v>
      </c>
      <c r="J42" s="12">
        <f t="shared" si="1"/>
        <v>102</v>
      </c>
      <c r="K42" s="11">
        <v>5</v>
      </c>
      <c r="L42" s="11">
        <v>97</v>
      </c>
      <c r="M42" s="2"/>
      <c r="N42" s="2"/>
      <c r="O42" s="2"/>
    </row>
    <row r="43" spans="1:15" x14ac:dyDescent="0.25">
      <c r="A43" s="2" t="s">
        <v>5</v>
      </c>
      <c r="B43" s="2" t="s">
        <v>61</v>
      </c>
      <c r="C43" s="2" t="s">
        <v>7</v>
      </c>
      <c r="D43" s="10">
        <f t="shared" si="2"/>
        <v>1275.8843556495995</v>
      </c>
      <c r="E43" s="11">
        <v>707.93668774450714</v>
      </c>
      <c r="F43" s="11">
        <v>567.94766790509243</v>
      </c>
      <c r="G43" s="10">
        <f t="shared" si="0"/>
        <v>12.8267121804934</v>
      </c>
      <c r="H43" s="11">
        <v>12.8267121804934</v>
      </c>
      <c r="I43" s="11">
        <v>0</v>
      </c>
      <c r="J43" s="12">
        <f t="shared" si="1"/>
        <v>262.82671218049342</v>
      </c>
      <c r="K43" s="11">
        <v>262.82671218049342</v>
      </c>
      <c r="L43" s="11">
        <v>0</v>
      </c>
      <c r="M43" s="2"/>
      <c r="N43" s="2"/>
      <c r="O43" s="2"/>
    </row>
    <row r="44" spans="1:15" x14ac:dyDescent="0.25">
      <c r="A44" s="2" t="s">
        <v>5</v>
      </c>
      <c r="B44" s="2" t="s">
        <v>62</v>
      </c>
      <c r="C44" s="2" t="s">
        <v>7</v>
      </c>
      <c r="D44" s="10">
        <f t="shared" si="2"/>
        <v>423.99999999999989</v>
      </c>
      <c r="E44" s="11">
        <v>423.99999999999989</v>
      </c>
      <c r="F44" s="11">
        <v>0</v>
      </c>
      <c r="G44" s="10">
        <f t="shared" si="0"/>
        <v>250</v>
      </c>
      <c r="H44" s="11">
        <v>250</v>
      </c>
      <c r="I44" s="11">
        <v>0</v>
      </c>
      <c r="J44" s="12">
        <f t="shared" si="1"/>
        <v>0</v>
      </c>
      <c r="K44" s="11">
        <v>0</v>
      </c>
      <c r="L44" s="11">
        <v>0</v>
      </c>
      <c r="M44" s="2"/>
      <c r="N44" s="2"/>
      <c r="O44" s="2"/>
    </row>
    <row r="45" spans="1:15" x14ac:dyDescent="0.25">
      <c r="A45" s="2" t="s">
        <v>5</v>
      </c>
      <c r="B45" s="2" t="s">
        <v>63</v>
      </c>
      <c r="C45" s="2" t="s">
        <v>8</v>
      </c>
      <c r="D45" s="10">
        <f t="shared" si="2"/>
        <v>0</v>
      </c>
      <c r="E45" s="11">
        <v>0</v>
      </c>
      <c r="F45" s="11">
        <v>0</v>
      </c>
      <c r="G45" s="10">
        <f t="shared" si="0"/>
        <v>0</v>
      </c>
      <c r="H45" s="11">
        <v>0</v>
      </c>
      <c r="I45" s="11">
        <v>0</v>
      </c>
      <c r="J45" s="12">
        <f t="shared" si="1"/>
        <v>0</v>
      </c>
      <c r="K45" s="11">
        <v>0</v>
      </c>
      <c r="L45" s="11">
        <v>0</v>
      </c>
      <c r="M45" s="2"/>
      <c r="N45" s="2"/>
      <c r="O45" s="2"/>
    </row>
    <row r="46" spans="1:15" x14ac:dyDescent="0.25">
      <c r="A46" s="2" t="s">
        <v>5</v>
      </c>
      <c r="B46" s="2" t="s">
        <v>64</v>
      </c>
      <c r="C46" s="2" t="s">
        <v>7</v>
      </c>
      <c r="D46" s="10">
        <f t="shared" si="2"/>
        <v>0</v>
      </c>
      <c r="E46" s="11">
        <v>0</v>
      </c>
      <c r="F46" s="11">
        <v>0</v>
      </c>
      <c r="G46" s="10">
        <f t="shared" si="0"/>
        <v>47</v>
      </c>
      <c r="H46" s="11">
        <v>47</v>
      </c>
      <c r="I46" s="11">
        <v>0</v>
      </c>
      <c r="J46" s="12">
        <f t="shared" si="1"/>
        <v>47</v>
      </c>
      <c r="K46" s="11">
        <v>47</v>
      </c>
      <c r="L46" s="11">
        <v>0</v>
      </c>
      <c r="M46" s="2"/>
      <c r="N46" s="2"/>
      <c r="O46" s="2"/>
    </row>
    <row r="47" spans="1:15" x14ac:dyDescent="0.25">
      <c r="A47" s="2" t="s">
        <v>9</v>
      </c>
      <c r="B47" s="2" t="s">
        <v>65</v>
      </c>
      <c r="C47" s="2" t="s">
        <v>7</v>
      </c>
      <c r="D47" s="10">
        <f t="shared" si="2"/>
        <v>0</v>
      </c>
      <c r="E47" s="11">
        <v>0</v>
      </c>
      <c r="F47" s="11">
        <v>0</v>
      </c>
      <c r="G47" s="10">
        <f t="shared" si="0"/>
        <v>316.37</v>
      </c>
      <c r="H47" s="11">
        <v>200</v>
      </c>
      <c r="I47" s="11">
        <v>116.36999999999999</v>
      </c>
      <c r="J47" s="12">
        <f t="shared" si="1"/>
        <v>316.37</v>
      </c>
      <c r="K47" s="11">
        <v>200</v>
      </c>
      <c r="L47" s="11">
        <v>116.36999999999999</v>
      </c>
      <c r="M47" s="2"/>
      <c r="N47" s="15">
        <v>0.1586265748721937</v>
      </c>
      <c r="O47" s="15">
        <v>0.84137342512780622</v>
      </c>
    </row>
    <row r="48" spans="1:15" x14ac:dyDescent="0.25">
      <c r="A48" s="2" t="s">
        <v>6</v>
      </c>
      <c r="B48" s="2" t="s">
        <v>66</v>
      </c>
      <c r="C48" s="2" t="s">
        <v>7</v>
      </c>
      <c r="D48" s="10">
        <f t="shared" si="2"/>
        <v>0</v>
      </c>
      <c r="E48" s="11">
        <v>0</v>
      </c>
      <c r="F48" s="11">
        <v>0</v>
      </c>
      <c r="G48" s="10">
        <f t="shared" si="0"/>
        <v>161.69999999999999</v>
      </c>
      <c r="H48" s="11">
        <v>140</v>
      </c>
      <c r="I48" s="11">
        <v>21.699999999999989</v>
      </c>
      <c r="J48" s="12">
        <f t="shared" si="1"/>
        <v>161.69999999999999</v>
      </c>
      <c r="K48" s="11">
        <v>140</v>
      </c>
      <c r="L48" s="11">
        <v>21.699999999999989</v>
      </c>
      <c r="M48" s="2"/>
      <c r="N48" s="2"/>
      <c r="O48" s="2"/>
    </row>
    <row r="49" spans="1:15" x14ac:dyDescent="0.25">
      <c r="A49" s="2" t="s">
        <v>3</v>
      </c>
      <c r="B49" s="2" t="s">
        <v>67</v>
      </c>
      <c r="C49" s="2" t="s">
        <v>7</v>
      </c>
      <c r="D49" s="10">
        <f t="shared" si="2"/>
        <v>0</v>
      </c>
      <c r="E49" s="11">
        <v>0</v>
      </c>
      <c r="F49" s="11">
        <v>0</v>
      </c>
      <c r="G49" s="10">
        <f t="shared" si="0"/>
        <v>60.546999999999997</v>
      </c>
      <c r="H49" s="11">
        <v>2</v>
      </c>
      <c r="I49" s="11">
        <v>58.546999999999997</v>
      </c>
      <c r="J49" s="12">
        <f t="shared" si="1"/>
        <v>60.546999999999997</v>
      </c>
      <c r="K49" s="11">
        <v>2</v>
      </c>
      <c r="L49" s="11">
        <v>58.546999999999997</v>
      </c>
      <c r="M49" s="2"/>
      <c r="N49" s="2"/>
      <c r="O49" s="2"/>
    </row>
    <row r="50" spans="1:15" x14ac:dyDescent="0.25">
      <c r="B50" s="1" t="s">
        <v>68</v>
      </c>
      <c r="D50" s="16">
        <f>E50+F50</f>
        <v>11965.825290876837</v>
      </c>
      <c r="E50" s="17">
        <v>8109.6398039967689</v>
      </c>
      <c r="F50" s="17">
        <v>3856.1854868800692</v>
      </c>
      <c r="G50" s="16">
        <f>H50+I50</f>
        <v>11785.54756837439</v>
      </c>
      <c r="H50" s="17">
        <v>10940.801083363531</v>
      </c>
      <c r="I50" s="17">
        <v>844.74648501085903</v>
      </c>
      <c r="J50" s="16">
        <f>K50+L50</f>
        <v>11786.08464828423</v>
      </c>
      <c r="K50" s="17">
        <v>8279.184738615837</v>
      </c>
      <c r="L50" s="17">
        <v>3506.8999096683933</v>
      </c>
    </row>
    <row r="51" spans="1:15" x14ac:dyDescent="0.25">
      <c r="B51" s="1" t="s">
        <v>73</v>
      </c>
      <c r="D51" s="16">
        <f>SUM(D3:D49)</f>
        <v>11965.825290876839</v>
      </c>
      <c r="E51" s="17">
        <f t="shared" ref="E51:L51" si="3">SUM(E3:E49)</f>
        <v>8109.6398039967689</v>
      </c>
      <c r="F51" s="17">
        <f t="shared" si="3"/>
        <v>3856.1854868800692</v>
      </c>
      <c r="G51" s="16">
        <f t="shared" si="3"/>
        <v>11785.547568374392</v>
      </c>
      <c r="H51" s="17">
        <f t="shared" si="3"/>
        <v>10940.801083363531</v>
      </c>
      <c r="I51" s="17">
        <f t="shared" si="3"/>
        <v>844.74648501085903</v>
      </c>
      <c r="J51" s="16">
        <f t="shared" si="3"/>
        <v>11786.08464828423</v>
      </c>
      <c r="K51" s="17">
        <f t="shared" si="3"/>
        <v>8279.184738615837</v>
      </c>
      <c r="L51" s="17">
        <f t="shared" si="3"/>
        <v>3506.8999096683933</v>
      </c>
    </row>
    <row r="53" spans="1:15" x14ac:dyDescent="0.25">
      <c r="A53" t="s">
        <v>1</v>
      </c>
      <c r="B53" t="s">
        <v>1</v>
      </c>
      <c r="D53" s="18">
        <f>SUMIFS(D$3:D$49,$B$3:$B$49,$B53)</f>
        <v>2104.1999999999998</v>
      </c>
      <c r="E53" s="11">
        <f t="shared" ref="E53:L53" si="4">SUMIFS(E$3:E$49,$B$3:$B$49,$B53)</f>
        <v>2104.1999999999998</v>
      </c>
      <c r="F53" s="11">
        <f t="shared" si="4"/>
        <v>0</v>
      </c>
      <c r="G53" s="18">
        <f t="shared" si="4"/>
        <v>177.09</v>
      </c>
      <c r="H53" s="11">
        <f t="shared" si="4"/>
        <v>177.09</v>
      </c>
      <c r="I53" s="11">
        <f t="shared" si="4"/>
        <v>0</v>
      </c>
      <c r="J53" s="18">
        <f t="shared" si="4"/>
        <v>177.09</v>
      </c>
      <c r="K53" s="11">
        <f t="shared" si="4"/>
        <v>177.09</v>
      </c>
      <c r="L53" s="11">
        <f t="shared" si="4"/>
        <v>0</v>
      </c>
    </row>
    <row r="54" spans="1:15" x14ac:dyDescent="0.25">
      <c r="A54" t="s">
        <v>2</v>
      </c>
      <c r="B54" t="s">
        <v>2</v>
      </c>
      <c r="D54" s="19">
        <f t="shared" ref="D54:L62" si="5">SUMIFS(D$3:D$49,$B$3:$B$49,$B54)</f>
        <v>0</v>
      </c>
      <c r="E54" s="11">
        <f t="shared" si="5"/>
        <v>0</v>
      </c>
      <c r="F54" s="11">
        <f t="shared" si="5"/>
        <v>0</v>
      </c>
      <c r="G54" s="19">
        <f t="shared" si="5"/>
        <v>1227</v>
      </c>
      <c r="H54" s="11">
        <f t="shared" si="5"/>
        <v>1057.9000000000001</v>
      </c>
      <c r="I54" s="11">
        <f t="shared" si="5"/>
        <v>169.1</v>
      </c>
      <c r="J54" s="19">
        <f t="shared" si="5"/>
        <v>1227</v>
      </c>
      <c r="K54" s="11">
        <f t="shared" si="5"/>
        <v>1057.9000000000001</v>
      </c>
      <c r="L54" s="11">
        <f t="shared" si="5"/>
        <v>169.1</v>
      </c>
    </row>
    <row r="55" spans="1:15" x14ac:dyDescent="0.25">
      <c r="A55" t="s">
        <v>9</v>
      </c>
      <c r="B55" t="s">
        <v>74</v>
      </c>
      <c r="D55" s="10">
        <f t="shared" si="5"/>
        <v>5915.9069595573674</v>
      </c>
      <c r="E55" s="20">
        <f t="shared" si="5"/>
        <v>3711.5585586029124</v>
      </c>
      <c r="F55" s="21">
        <f t="shared" si="5"/>
        <v>2204.3484009544554</v>
      </c>
      <c r="G55" s="10">
        <f t="shared" si="5"/>
        <v>6807.5496208542791</v>
      </c>
      <c r="H55" s="20">
        <f t="shared" si="5"/>
        <v>6551.7072134689906</v>
      </c>
      <c r="I55" s="21">
        <f t="shared" si="5"/>
        <v>255.84240738528837</v>
      </c>
      <c r="J55" s="10">
        <f t="shared" si="5"/>
        <v>6807.4415538831972</v>
      </c>
      <c r="K55" s="20">
        <f t="shared" si="5"/>
        <v>4411.8457218403755</v>
      </c>
      <c r="L55" s="21">
        <f t="shared" si="5"/>
        <v>2395.5958320428226</v>
      </c>
    </row>
    <row r="56" spans="1:15" x14ac:dyDescent="0.25">
      <c r="A56" t="s">
        <v>75</v>
      </c>
      <c r="B56" t="s">
        <v>76</v>
      </c>
      <c r="C56" t="s">
        <v>7</v>
      </c>
      <c r="D56" s="10">
        <f>SUMIFS(D$3:D$49,$B$3:$B$49,$B56,$C$3:$C$49,$C56)</f>
        <v>1144.518763949914</v>
      </c>
      <c r="E56" s="22">
        <f t="shared" ref="E56:L57" si="6">SUMIFS(E$3:E$49,$B$3:$B$49,$B56,$C$3:$C$49,$C56)</f>
        <v>341.37313065969141</v>
      </c>
      <c r="F56" s="23">
        <f t="shared" si="6"/>
        <v>803.1456332902228</v>
      </c>
      <c r="G56" s="10">
        <f t="shared" si="6"/>
        <v>2030.4293715677436</v>
      </c>
      <c r="H56" s="22">
        <f t="shared" si="6"/>
        <v>1978.7293715677436</v>
      </c>
      <c r="I56" s="23">
        <f t="shared" si="6"/>
        <v>51.699999999999989</v>
      </c>
      <c r="J56" s="10">
        <f t="shared" si="6"/>
        <v>1329.0745184486655</v>
      </c>
      <c r="K56" s="22">
        <f t="shared" si="6"/>
        <v>916.97451844866532</v>
      </c>
      <c r="L56" s="23">
        <f t="shared" si="6"/>
        <v>412.09999999999997</v>
      </c>
    </row>
    <row r="57" spans="1:15" x14ac:dyDescent="0.25">
      <c r="A57" t="s">
        <v>77</v>
      </c>
      <c r="B57" t="s">
        <v>76</v>
      </c>
      <c r="C57" t="s">
        <v>8</v>
      </c>
      <c r="D57" s="10">
        <f>SUMIFS(D$3:D$49,$B$3:$B$49,$B57,$C$3:$C$49,$C57)</f>
        <v>1101.3152117199579</v>
      </c>
      <c r="E57" s="24">
        <f t="shared" si="6"/>
        <v>820.57142698965868</v>
      </c>
      <c r="F57" s="25">
        <f t="shared" si="6"/>
        <v>280.74378473029913</v>
      </c>
      <c r="G57" s="10">
        <f t="shared" si="6"/>
        <v>1071.1048637718732</v>
      </c>
      <c r="H57" s="24">
        <f t="shared" si="6"/>
        <v>858.54778614630231</v>
      </c>
      <c r="I57" s="25">
        <f t="shared" si="6"/>
        <v>212.55707762557077</v>
      </c>
      <c r="J57" s="10">
        <f t="shared" si="6"/>
        <v>1773.1048637718732</v>
      </c>
      <c r="K57" s="24">
        <f t="shared" si="6"/>
        <v>1398.5477861463023</v>
      </c>
      <c r="L57" s="25">
        <f t="shared" si="6"/>
        <v>374.55707762557074</v>
      </c>
    </row>
    <row r="58" spans="1:15" x14ac:dyDescent="0.25">
      <c r="A58" t="s">
        <v>78</v>
      </c>
      <c r="B58" t="s">
        <v>76</v>
      </c>
      <c r="D58" s="10">
        <f t="shared" si="5"/>
        <v>2245.833975669872</v>
      </c>
      <c r="E58" s="11">
        <f t="shared" si="5"/>
        <v>1161.9445576493501</v>
      </c>
      <c r="F58" s="11">
        <f t="shared" si="5"/>
        <v>1083.889418020522</v>
      </c>
      <c r="G58" s="10">
        <f t="shared" si="5"/>
        <v>3101.5342353396168</v>
      </c>
      <c r="H58" s="11">
        <f t="shared" si="5"/>
        <v>2837.2771577140461</v>
      </c>
      <c r="I58" s="11">
        <f t="shared" si="5"/>
        <v>264.25707762557079</v>
      </c>
      <c r="J58" s="10">
        <f t="shared" si="5"/>
        <v>3102.1793822205386</v>
      </c>
      <c r="K58" s="11">
        <f t="shared" si="5"/>
        <v>2315.5223045949679</v>
      </c>
      <c r="L58" s="11">
        <f t="shared" si="5"/>
        <v>786.65707762557076</v>
      </c>
    </row>
    <row r="59" spans="1:15" x14ac:dyDescent="0.25">
      <c r="A59" t="s">
        <v>5</v>
      </c>
      <c r="B59" t="s">
        <v>79</v>
      </c>
      <c r="D59" s="10">
        <f t="shared" si="5"/>
        <v>1699.8843556495995</v>
      </c>
      <c r="E59" s="20">
        <f t="shared" si="5"/>
        <v>1131.936687744507</v>
      </c>
      <c r="F59" s="21">
        <f t="shared" si="5"/>
        <v>567.94766790509243</v>
      </c>
      <c r="G59" s="10">
        <f t="shared" si="5"/>
        <v>309.82671218049342</v>
      </c>
      <c r="H59" s="20">
        <f t="shared" si="5"/>
        <v>309.82671218049342</v>
      </c>
      <c r="I59" s="21">
        <f t="shared" si="5"/>
        <v>0</v>
      </c>
      <c r="J59" s="10">
        <f t="shared" si="5"/>
        <v>309.82671218049342</v>
      </c>
      <c r="K59" s="20">
        <f t="shared" si="5"/>
        <v>309.82671218049342</v>
      </c>
      <c r="L59" s="21">
        <f t="shared" si="5"/>
        <v>0</v>
      </c>
    </row>
    <row r="60" spans="1:15" x14ac:dyDescent="0.25">
      <c r="A60" t="s">
        <v>80</v>
      </c>
      <c r="B60" t="s">
        <v>80</v>
      </c>
      <c r="D60" s="10">
        <f t="shared" ref="D60:L60" si="7">SUM(D61:D62)</f>
        <v>0</v>
      </c>
      <c r="E60" s="20">
        <f t="shared" si="7"/>
        <v>0</v>
      </c>
      <c r="F60" s="21">
        <f t="shared" si="7"/>
        <v>0</v>
      </c>
      <c r="G60" s="10">
        <f t="shared" si="7"/>
        <v>162.547</v>
      </c>
      <c r="H60" s="20">
        <f t="shared" si="7"/>
        <v>7</v>
      </c>
      <c r="I60" s="21">
        <f t="shared" si="7"/>
        <v>155.547</v>
      </c>
      <c r="J60" s="10">
        <f t="shared" si="7"/>
        <v>162.547</v>
      </c>
      <c r="K60" s="20">
        <f t="shared" si="7"/>
        <v>7</v>
      </c>
      <c r="L60" s="21">
        <f t="shared" si="7"/>
        <v>155.547</v>
      </c>
    </row>
    <row r="61" spans="1:15" x14ac:dyDescent="0.25">
      <c r="B61" t="s">
        <v>81</v>
      </c>
      <c r="D61" s="10">
        <f t="shared" si="5"/>
        <v>0</v>
      </c>
      <c r="E61" s="11">
        <f t="shared" si="5"/>
        <v>0</v>
      </c>
      <c r="F61" s="11">
        <f t="shared" si="5"/>
        <v>0</v>
      </c>
      <c r="G61" s="10">
        <f t="shared" si="5"/>
        <v>102</v>
      </c>
      <c r="H61" s="11">
        <f t="shared" si="5"/>
        <v>5</v>
      </c>
      <c r="I61" s="11">
        <f t="shared" si="5"/>
        <v>97</v>
      </c>
      <c r="J61" s="10">
        <f t="shared" si="5"/>
        <v>102</v>
      </c>
      <c r="K61" s="11">
        <f t="shared" si="5"/>
        <v>5</v>
      </c>
      <c r="L61" s="11">
        <f t="shared" si="5"/>
        <v>97</v>
      </c>
    </row>
    <row r="62" spans="1:15" x14ac:dyDescent="0.25">
      <c r="B62" t="s">
        <v>82</v>
      </c>
      <c r="D62" s="10">
        <f t="shared" si="5"/>
        <v>0</v>
      </c>
      <c r="E62" s="11">
        <f t="shared" si="5"/>
        <v>0</v>
      </c>
      <c r="F62" s="11">
        <f t="shared" si="5"/>
        <v>0</v>
      </c>
      <c r="G62" s="10">
        <f t="shared" si="5"/>
        <v>60.546999999999997</v>
      </c>
      <c r="H62" s="11">
        <f t="shared" si="5"/>
        <v>2</v>
      </c>
      <c r="I62" s="11">
        <f t="shared" si="5"/>
        <v>58.546999999999997</v>
      </c>
      <c r="J62" s="10">
        <f t="shared" si="5"/>
        <v>60.546999999999997</v>
      </c>
      <c r="K62" s="11">
        <f t="shared" si="5"/>
        <v>2</v>
      </c>
      <c r="L62" s="11">
        <f t="shared" si="5"/>
        <v>58.546999999999997</v>
      </c>
    </row>
    <row r="63" spans="1:15" x14ac:dyDescent="0.25">
      <c r="B63" s="1" t="s">
        <v>73</v>
      </c>
      <c r="D63" s="26">
        <f>SUM(D53:D57,D59,D61,D62)</f>
        <v>11965.825290876837</v>
      </c>
      <c r="E63" s="27">
        <f t="shared" ref="E63:L63" si="8">SUM(E53:E57,E59,E61,E62)</f>
        <v>8109.6398039967698</v>
      </c>
      <c r="F63" s="27">
        <f t="shared" si="8"/>
        <v>3856.1854868800692</v>
      </c>
      <c r="G63" s="26">
        <f t="shared" si="8"/>
        <v>11785.547568374388</v>
      </c>
      <c r="H63" s="27">
        <f t="shared" si="8"/>
        <v>10940.801083363529</v>
      </c>
      <c r="I63" s="27">
        <f t="shared" si="8"/>
        <v>844.74648501085915</v>
      </c>
      <c r="J63" s="26">
        <f t="shared" si="8"/>
        <v>11786.08464828423</v>
      </c>
      <c r="K63" s="27">
        <f t="shared" si="8"/>
        <v>8279.184738615837</v>
      </c>
      <c r="L63" s="27">
        <f t="shared" si="8"/>
        <v>3506.8999096683933</v>
      </c>
    </row>
    <row r="66" spans="3:20" x14ac:dyDescent="0.25">
      <c r="D66" s="28" t="s">
        <v>83</v>
      </c>
      <c r="E66" s="28" t="s">
        <v>84</v>
      </c>
      <c r="F66" s="28" t="s">
        <v>85</v>
      </c>
      <c r="G66" s="28" t="s">
        <v>86</v>
      </c>
      <c r="H66" s="28" t="s">
        <v>87</v>
      </c>
      <c r="I66" s="28" t="s">
        <v>88</v>
      </c>
      <c r="J66" s="28" t="s">
        <v>89</v>
      </c>
      <c r="K66" s="28" t="s">
        <v>90</v>
      </c>
      <c r="L66" s="28" t="s">
        <v>91</v>
      </c>
      <c r="M66" s="28" t="s">
        <v>92</v>
      </c>
      <c r="N66" s="28" t="s">
        <v>93</v>
      </c>
      <c r="O66" s="28" t="s">
        <v>94</v>
      </c>
      <c r="P66" s="28" t="s">
        <v>95</v>
      </c>
      <c r="Q66" s="28" t="s">
        <v>96</v>
      </c>
      <c r="R66" s="28" t="s">
        <v>97</v>
      </c>
      <c r="S66" s="28"/>
      <c r="T66" s="28"/>
    </row>
    <row r="67" spans="3:20" x14ac:dyDescent="0.25">
      <c r="C67" t="s">
        <v>69</v>
      </c>
      <c r="D67" s="29">
        <f>D53</f>
        <v>2104.1999999999998</v>
      </c>
      <c r="E67" s="29">
        <f>G53</f>
        <v>177.09</v>
      </c>
      <c r="F67" s="29">
        <f>J53</f>
        <v>177.09</v>
      </c>
      <c r="G67"/>
      <c r="J67"/>
    </row>
    <row r="68" spans="3:20" x14ac:dyDescent="0.25">
      <c r="C68" t="s">
        <v>70</v>
      </c>
      <c r="D68" s="29">
        <f>D54</f>
        <v>0</v>
      </c>
      <c r="E68" s="29">
        <f>G54</f>
        <v>1227</v>
      </c>
      <c r="F68" s="29">
        <f>J54</f>
        <v>1227</v>
      </c>
      <c r="G68"/>
      <c r="J68"/>
    </row>
    <row r="69" spans="3:20" x14ac:dyDescent="0.25">
      <c r="C69" t="s">
        <v>98</v>
      </c>
      <c r="D69"/>
      <c r="G69" s="29">
        <f>E55</f>
        <v>3711.5585586029124</v>
      </c>
      <c r="H69" s="29">
        <f>H55</f>
        <v>6551.7072134689906</v>
      </c>
      <c r="I69" s="29">
        <f>K55</f>
        <v>4411.8457218403755</v>
      </c>
      <c r="J69" s="29">
        <f>E56</f>
        <v>341.37313065969141</v>
      </c>
      <c r="K69" s="29">
        <f>H56</f>
        <v>1978.7293715677436</v>
      </c>
      <c r="L69" s="29">
        <f>K56</f>
        <v>916.97451844866532</v>
      </c>
      <c r="M69" s="29">
        <f>E59</f>
        <v>1131.936687744507</v>
      </c>
      <c r="N69" s="29">
        <f>H59</f>
        <v>309.82671218049342</v>
      </c>
      <c r="O69" s="29">
        <f>K59</f>
        <v>309.82671218049342</v>
      </c>
      <c r="P69" s="29">
        <f>E60</f>
        <v>0</v>
      </c>
      <c r="Q69" s="29">
        <f>H60</f>
        <v>7</v>
      </c>
      <c r="R69" s="29">
        <f>K60</f>
        <v>7</v>
      </c>
    </row>
    <row r="70" spans="3:20" x14ac:dyDescent="0.25">
      <c r="C70" t="s">
        <v>99</v>
      </c>
      <c r="D70"/>
      <c r="G70" s="29">
        <f>F55</f>
        <v>2204.3484009544554</v>
      </c>
      <c r="H70" s="29">
        <f>I55</f>
        <v>255.84240738528837</v>
      </c>
      <c r="I70" s="29">
        <f>L55</f>
        <v>2395.5958320428226</v>
      </c>
      <c r="J70" s="29">
        <f>F56</f>
        <v>803.1456332902228</v>
      </c>
      <c r="K70" s="29">
        <f>I56</f>
        <v>51.699999999999989</v>
      </c>
      <c r="L70" s="29">
        <f>L56</f>
        <v>412.09999999999997</v>
      </c>
      <c r="M70" s="29">
        <f>F59</f>
        <v>567.94766790509243</v>
      </c>
      <c r="N70" s="29">
        <f>I59</f>
        <v>0</v>
      </c>
      <c r="O70" s="29">
        <f>L59</f>
        <v>0</v>
      </c>
      <c r="P70" s="29">
        <f>F60</f>
        <v>0</v>
      </c>
      <c r="Q70" s="29">
        <f>I60</f>
        <v>155.547</v>
      </c>
      <c r="R70" s="29">
        <f>L60</f>
        <v>155.547</v>
      </c>
    </row>
    <row r="71" spans="3:20" x14ac:dyDescent="0.25">
      <c r="C71" t="s">
        <v>100</v>
      </c>
      <c r="D71"/>
      <c r="G71"/>
      <c r="J71" s="29">
        <f>E57</f>
        <v>820.57142698965868</v>
      </c>
      <c r="K71" s="29">
        <f>H57</f>
        <v>858.54778614630231</v>
      </c>
      <c r="L71" s="29">
        <f>K57</f>
        <v>1398.5477861463023</v>
      </c>
    </row>
    <row r="72" spans="3:20" x14ac:dyDescent="0.25">
      <c r="C72" t="s">
        <v>101</v>
      </c>
      <c r="D72"/>
      <c r="G72"/>
      <c r="J72" s="29">
        <f>F57</f>
        <v>280.74378473029913</v>
      </c>
      <c r="K72" s="29">
        <f>I57</f>
        <v>212.55707762557077</v>
      </c>
      <c r="L72" s="29">
        <f>L57</f>
        <v>374.55707762557074</v>
      </c>
    </row>
    <row r="73" spans="3:20" x14ac:dyDescent="0.25">
      <c r="D73"/>
      <c r="G73"/>
    </row>
    <row r="74" spans="3:20" x14ac:dyDescent="0.25">
      <c r="D74"/>
      <c r="G74"/>
    </row>
  </sheetData>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A474-021C-49C6-A49D-54B4B00EB5AA}">
  <dimension ref="A1:S65"/>
  <sheetViews>
    <sheetView zoomScale="80" zoomScaleNormal="80" workbookViewId="0">
      <selection activeCell="O1" sqref="O1"/>
    </sheetView>
  </sheetViews>
  <sheetFormatPr defaultRowHeight="15" x14ac:dyDescent="0.25"/>
  <cols>
    <col min="1" max="1" width="15.140625" bestFit="1" customWidth="1"/>
    <col min="2" max="2" width="20.5703125" bestFit="1" customWidth="1"/>
    <col min="3" max="3" width="36.85546875" bestFit="1" customWidth="1"/>
    <col min="4" max="4" width="23.5703125" bestFit="1" customWidth="1"/>
    <col min="5" max="15" width="12.28515625" bestFit="1" customWidth="1"/>
    <col min="16" max="16" width="25.28515625" bestFit="1" customWidth="1"/>
    <col min="17" max="17" width="16.7109375" bestFit="1" customWidth="1"/>
    <col min="18" max="18" width="7.85546875" bestFit="1" customWidth="1"/>
    <col min="19" max="19" width="10.28515625" bestFit="1" customWidth="1"/>
  </cols>
  <sheetData>
    <row r="1" spans="1:19" x14ac:dyDescent="0.25">
      <c r="D1" s="1" t="s">
        <v>0</v>
      </c>
      <c r="E1" s="1">
        <v>2020</v>
      </c>
      <c r="F1" s="1">
        <v>2021</v>
      </c>
      <c r="G1" s="1">
        <v>2022</v>
      </c>
      <c r="H1" s="1">
        <v>2023</v>
      </c>
      <c r="I1" s="1">
        <v>2024</v>
      </c>
      <c r="J1" s="1">
        <v>2025</v>
      </c>
      <c r="K1" s="1">
        <v>2026</v>
      </c>
      <c r="L1" s="1">
        <v>2027</v>
      </c>
      <c r="M1" s="1">
        <v>2028</v>
      </c>
      <c r="N1" s="1">
        <v>2029</v>
      </c>
      <c r="O1" s="1">
        <v>2030</v>
      </c>
    </row>
    <row r="2" spans="1:19" x14ac:dyDescent="0.25">
      <c r="D2" s="30" t="s">
        <v>1</v>
      </c>
      <c r="E2" s="11">
        <v>60</v>
      </c>
      <c r="F2" s="11">
        <v>104.88</v>
      </c>
      <c r="G2" s="11">
        <v>126.88</v>
      </c>
      <c r="H2" s="11">
        <v>148.75</v>
      </c>
      <c r="I2" s="11">
        <v>177.25</v>
      </c>
      <c r="J2" s="11">
        <v>177.23999999999998</v>
      </c>
      <c r="K2" s="11">
        <v>177.25</v>
      </c>
      <c r="L2" s="11">
        <v>177.09</v>
      </c>
      <c r="M2" s="11">
        <v>177.07999999999998</v>
      </c>
      <c r="N2" s="11">
        <v>177.09</v>
      </c>
      <c r="O2" s="11">
        <v>177.09</v>
      </c>
    </row>
    <row r="3" spans="1:19" x14ac:dyDescent="0.25">
      <c r="D3" s="30" t="s">
        <v>2</v>
      </c>
      <c r="E3" s="11">
        <v>27</v>
      </c>
      <c r="F3" s="11">
        <v>238</v>
      </c>
      <c r="G3" s="11">
        <v>414.45</v>
      </c>
      <c r="H3" s="11">
        <v>529.45000000000005</v>
      </c>
      <c r="I3" s="11">
        <v>571.55000000000007</v>
      </c>
      <c r="J3" s="11">
        <v>582.55000000000007</v>
      </c>
      <c r="K3" s="11">
        <v>1106.55</v>
      </c>
      <c r="L3" s="11">
        <v>1106.55</v>
      </c>
      <c r="M3" s="11">
        <v>1113.55</v>
      </c>
      <c r="N3" s="11">
        <v>1113.55</v>
      </c>
      <c r="O3" s="11">
        <v>1227</v>
      </c>
    </row>
    <row r="4" spans="1:19" x14ac:dyDescent="0.25">
      <c r="D4" s="30" t="s">
        <v>3</v>
      </c>
      <c r="E4" s="11">
        <v>14.2</v>
      </c>
      <c r="F4" s="11">
        <v>26</v>
      </c>
      <c r="G4" s="11">
        <v>41</v>
      </c>
      <c r="H4" s="11">
        <v>58.5</v>
      </c>
      <c r="I4" s="11">
        <v>60.546999999999997</v>
      </c>
      <c r="J4" s="11">
        <v>60.546999999999997</v>
      </c>
      <c r="K4" s="11">
        <v>60.546999999999997</v>
      </c>
      <c r="L4" s="11">
        <v>60.546999999999997</v>
      </c>
      <c r="M4" s="11">
        <v>60.546999999999997</v>
      </c>
      <c r="N4" s="11">
        <v>60.546999999999997</v>
      </c>
      <c r="O4" s="11">
        <v>60.546999999999997</v>
      </c>
    </row>
    <row r="5" spans="1:19" x14ac:dyDescent="0.25">
      <c r="D5" s="30" t="s">
        <v>4</v>
      </c>
      <c r="E5" s="11">
        <v>13.9</v>
      </c>
      <c r="F5" s="11">
        <v>23</v>
      </c>
      <c r="G5" s="11">
        <v>35</v>
      </c>
      <c r="H5" s="11">
        <v>49</v>
      </c>
      <c r="I5" s="11">
        <v>60</v>
      </c>
      <c r="J5" s="11">
        <v>74</v>
      </c>
      <c r="K5" s="11">
        <v>86</v>
      </c>
      <c r="L5" s="11">
        <v>98</v>
      </c>
      <c r="M5" s="11">
        <v>102</v>
      </c>
      <c r="N5" s="11">
        <v>102</v>
      </c>
      <c r="O5" s="11">
        <v>102</v>
      </c>
    </row>
    <row r="6" spans="1:19" x14ac:dyDescent="0.25">
      <c r="D6" s="30" t="s">
        <v>5</v>
      </c>
      <c r="E6" s="11">
        <v>0</v>
      </c>
      <c r="F6" s="11">
        <v>0</v>
      </c>
      <c r="G6" s="11">
        <v>0</v>
      </c>
      <c r="H6" s="11">
        <v>0</v>
      </c>
      <c r="I6" s="11">
        <v>0</v>
      </c>
      <c r="J6" s="11">
        <v>0</v>
      </c>
      <c r="K6" s="11">
        <v>0</v>
      </c>
      <c r="L6" s="11">
        <v>50</v>
      </c>
      <c r="M6" s="11">
        <v>50</v>
      </c>
      <c r="N6" s="11">
        <v>297</v>
      </c>
      <c r="O6" s="11">
        <v>309.82671218049342</v>
      </c>
    </row>
    <row r="7" spans="1:19" x14ac:dyDescent="0.25">
      <c r="D7" s="30" t="s">
        <v>117</v>
      </c>
      <c r="E7" s="11">
        <v>37.996787999999995</v>
      </c>
      <c r="F7" s="11">
        <v>673.99678800000004</v>
      </c>
      <c r="G7" s="11">
        <v>825.13834051141555</v>
      </c>
      <c r="H7" s="11">
        <v>829.7045505570776</v>
      </c>
      <c r="I7" s="11">
        <v>837.69541813698629</v>
      </c>
      <c r="J7" s="11">
        <v>892.49146075494673</v>
      </c>
      <c r="K7" s="11">
        <v>957.52190215525115</v>
      </c>
      <c r="L7" s="11">
        <v>975.97700108980212</v>
      </c>
      <c r="M7" s="11">
        <v>997.66649880669706</v>
      </c>
      <c r="N7" s="11">
        <v>1022.7806540578387</v>
      </c>
      <c r="O7" s="11">
        <v>1079.858279628615</v>
      </c>
    </row>
    <row r="8" spans="1:19" x14ac:dyDescent="0.25">
      <c r="D8" s="30" t="s">
        <v>118</v>
      </c>
      <c r="E8" s="11">
        <v>2787.5986929286364</v>
      </c>
      <c r="F8" s="11">
        <v>3760.588244741944</v>
      </c>
      <c r="G8" s="11">
        <v>4192.3700339981733</v>
      </c>
      <c r="H8" s="11">
        <v>4591.1160656952352</v>
      </c>
      <c r="I8" s="11">
        <v>4600.9234150700531</v>
      </c>
      <c r="J8" s="11">
        <v>4634.5183013774522</v>
      </c>
      <c r="K8" s="11">
        <v>5661.19565075227</v>
      </c>
      <c r="L8" s="11">
        <v>5677.6258356015387</v>
      </c>
      <c r="M8" s="11">
        <v>5693.7481274305846</v>
      </c>
      <c r="N8" s="11">
        <v>5727.5690493966167</v>
      </c>
      <c r="O8" s="11">
        <v>5727.6913412256636</v>
      </c>
    </row>
    <row r="9" spans="1:19" x14ac:dyDescent="0.25">
      <c r="D9" s="30" t="s">
        <v>6</v>
      </c>
      <c r="E9" s="11">
        <v>456.84295038442554</v>
      </c>
      <c r="F9" s="11">
        <v>1558.255164285619</v>
      </c>
      <c r="G9" s="11">
        <v>1772.7067420665164</v>
      </c>
      <c r="H9" s="11">
        <v>1866.7585195634715</v>
      </c>
      <c r="I9" s="11">
        <v>1908.1673536919284</v>
      </c>
      <c r="J9" s="11">
        <v>1997.3177508288352</v>
      </c>
      <c r="K9" s="11">
        <v>2659.0089027025292</v>
      </c>
      <c r="L9" s="11">
        <v>2690.4364923568419</v>
      </c>
      <c r="M9" s="11">
        <v>2744.0853542517461</v>
      </c>
      <c r="N9" s="11">
        <v>2772.2769653200089</v>
      </c>
      <c r="O9" s="11">
        <v>3101.5342353396177</v>
      </c>
    </row>
    <row r="10" spans="1:19" x14ac:dyDescent="0.25">
      <c r="D10" s="31" t="s">
        <v>102</v>
      </c>
      <c r="E10" s="17">
        <f>SUM(E2:E9)</f>
        <v>3397.5384313130617</v>
      </c>
      <c r="F10" s="17">
        <f t="shared" ref="F10:O10" si="0">SUM(F2:F9)</f>
        <v>6384.7201970275628</v>
      </c>
      <c r="G10" s="17">
        <f t="shared" si="0"/>
        <v>7407.5451165761051</v>
      </c>
      <c r="H10" s="17">
        <f t="shared" si="0"/>
        <v>8073.2791358157847</v>
      </c>
      <c r="I10" s="17">
        <f t="shared" si="0"/>
        <v>8216.1331868989673</v>
      </c>
      <c r="J10" s="17">
        <f t="shared" si="0"/>
        <v>8418.6645129612334</v>
      </c>
      <c r="K10" s="17">
        <f t="shared" si="0"/>
        <v>10708.073455610051</v>
      </c>
      <c r="L10" s="17">
        <f t="shared" si="0"/>
        <v>10836.226329048182</v>
      </c>
      <c r="M10" s="17">
        <f t="shared" si="0"/>
        <v>10938.676980489028</v>
      </c>
      <c r="N10" s="17">
        <f t="shared" si="0"/>
        <v>11272.813668774463</v>
      </c>
      <c r="O10" s="17">
        <f t="shared" si="0"/>
        <v>11785.547568374388</v>
      </c>
    </row>
    <row r="11" spans="1:19" x14ac:dyDescent="0.25">
      <c r="D11" s="30" t="s">
        <v>103</v>
      </c>
      <c r="E11" s="32">
        <f>SUM(E7:E8)-SUM(E27,E31:E33,E35:E36,E62)</f>
        <v>2825.5954809286363</v>
      </c>
      <c r="F11" s="32">
        <f t="shared" ref="F11:O11" si="1">SUM(F7:F8)-SUM(F27,F31:F33,F35:F36,F62)</f>
        <v>4350.5850327419439</v>
      </c>
      <c r="G11" s="32">
        <f t="shared" si="1"/>
        <v>4776.008374509589</v>
      </c>
      <c r="H11" s="32">
        <f t="shared" si="1"/>
        <v>5170.3206162523129</v>
      </c>
      <c r="I11" s="32">
        <f t="shared" si="1"/>
        <v>5179.1188332070396</v>
      </c>
      <c r="J11" s="32">
        <f t="shared" si="1"/>
        <v>5258.5097621323985</v>
      </c>
      <c r="K11" s="32">
        <f t="shared" si="1"/>
        <v>6297.3475529075213</v>
      </c>
      <c r="L11" s="32">
        <f t="shared" si="1"/>
        <v>6332.2328366913407</v>
      </c>
      <c r="M11" s="32">
        <f t="shared" si="1"/>
        <v>6370.0446262372816</v>
      </c>
      <c r="N11" s="32">
        <f t="shared" si="1"/>
        <v>6428.9797034544554</v>
      </c>
      <c r="O11" s="32">
        <f t="shared" si="1"/>
        <v>6486.1796208542792</v>
      </c>
    </row>
    <row r="12" spans="1:19" x14ac:dyDescent="0.25">
      <c r="D12" s="33" t="s">
        <v>104</v>
      </c>
      <c r="E12" s="32">
        <f>E9-SUM(E42,E45:E48,E50:E55,E63)</f>
        <v>456.84295038442554</v>
      </c>
      <c r="F12" s="32">
        <f t="shared" ref="F12:O12" si="2">F9-SUM(F42,F45:F48,F50:F55,F63)</f>
        <v>1157.1136117742035</v>
      </c>
      <c r="G12" s="32">
        <f t="shared" si="2"/>
        <v>1171.5651895551009</v>
      </c>
      <c r="H12" s="32">
        <f t="shared" si="2"/>
        <v>1261.431274510199</v>
      </c>
      <c r="I12" s="32">
        <f t="shared" si="2"/>
        <v>1299.8401086386559</v>
      </c>
      <c r="J12" s="32">
        <f t="shared" si="2"/>
        <v>1379.1853307375109</v>
      </c>
      <c r="K12" s="32">
        <f t="shared" si="2"/>
        <v>1819.8764826112051</v>
      </c>
      <c r="L12" s="32">
        <f t="shared" si="2"/>
        <v>1841.1794147312712</v>
      </c>
      <c r="M12" s="32">
        <f t="shared" si="2"/>
        <v>1894.8282766261755</v>
      </c>
      <c r="N12" s="32">
        <f t="shared" si="2"/>
        <v>1923.0198876944382</v>
      </c>
      <c r="O12" s="32">
        <f t="shared" si="2"/>
        <v>2027.277157714047</v>
      </c>
    </row>
    <row r="13" spans="1:19" x14ac:dyDescent="0.25">
      <c r="D13" s="33" t="s">
        <v>105</v>
      </c>
      <c r="E13" s="32">
        <f>E6-SUM(E60:E61)</f>
        <v>0</v>
      </c>
      <c r="F13" s="32">
        <f t="shared" ref="F13:O13" si="3">F6-SUM(F60:F61)</f>
        <v>0</v>
      </c>
      <c r="G13" s="32">
        <f t="shared" si="3"/>
        <v>0</v>
      </c>
      <c r="H13" s="32">
        <f t="shared" si="3"/>
        <v>0</v>
      </c>
      <c r="I13" s="32">
        <f t="shared" si="3"/>
        <v>0</v>
      </c>
      <c r="J13" s="32">
        <f t="shared" si="3"/>
        <v>0</v>
      </c>
      <c r="K13" s="32">
        <f t="shared" si="3"/>
        <v>0</v>
      </c>
      <c r="L13" s="32">
        <f t="shared" si="3"/>
        <v>50</v>
      </c>
      <c r="M13" s="32">
        <f t="shared" si="3"/>
        <v>50</v>
      </c>
      <c r="N13" s="32">
        <f t="shared" si="3"/>
        <v>250</v>
      </c>
      <c r="O13" s="32">
        <f t="shared" si="3"/>
        <v>262.82671218049342</v>
      </c>
    </row>
    <row r="14" spans="1:19" x14ac:dyDescent="0.25">
      <c r="D14" s="34"/>
    </row>
    <row r="15" spans="1:19" x14ac:dyDescent="0.25">
      <c r="D15" s="34"/>
    </row>
    <row r="16" spans="1:19" x14ac:dyDescent="0.25">
      <c r="A16" s="35"/>
      <c r="B16" s="1"/>
      <c r="C16" s="1"/>
      <c r="D16" s="1" t="s">
        <v>0</v>
      </c>
      <c r="E16" s="1"/>
      <c r="F16" s="1"/>
      <c r="G16" s="1"/>
      <c r="H16" s="1"/>
      <c r="I16" s="1"/>
      <c r="J16" s="1"/>
      <c r="K16" s="1"/>
      <c r="L16" s="1"/>
      <c r="M16" s="1"/>
      <c r="N16" s="1"/>
      <c r="O16" s="1"/>
      <c r="P16" s="1"/>
      <c r="Q16" s="1"/>
      <c r="R16" s="1"/>
      <c r="S16" s="1"/>
    </row>
    <row r="17" spans="1:19" x14ac:dyDescent="0.25">
      <c r="A17" s="1" t="s">
        <v>106</v>
      </c>
      <c r="B17" s="1" t="s">
        <v>126</v>
      </c>
      <c r="C17" s="1" t="s">
        <v>127</v>
      </c>
      <c r="D17" s="1" t="s">
        <v>10</v>
      </c>
      <c r="E17" s="1">
        <v>2020</v>
      </c>
      <c r="F17" s="1">
        <v>2021</v>
      </c>
      <c r="G17" s="1">
        <v>2022</v>
      </c>
      <c r="H17" s="1">
        <v>2023</v>
      </c>
      <c r="I17" s="1">
        <v>2024</v>
      </c>
      <c r="J17" s="1">
        <v>2025</v>
      </c>
      <c r="K17" s="1">
        <v>2026</v>
      </c>
      <c r="L17" s="1">
        <v>2027</v>
      </c>
      <c r="M17" s="1">
        <v>2028</v>
      </c>
      <c r="N17" s="1">
        <v>2029</v>
      </c>
      <c r="O17" s="1">
        <v>2030</v>
      </c>
      <c r="P17" s="1" t="s">
        <v>107</v>
      </c>
      <c r="Q17" s="1" t="s">
        <v>20</v>
      </c>
      <c r="R17" s="1" t="s">
        <v>21</v>
      </c>
      <c r="S17" s="1" t="s">
        <v>22</v>
      </c>
    </row>
    <row r="18" spans="1:19" x14ac:dyDescent="0.25">
      <c r="A18" t="s">
        <v>108</v>
      </c>
      <c r="B18" t="s">
        <v>1</v>
      </c>
      <c r="C18" t="s">
        <v>1</v>
      </c>
      <c r="D18" t="s">
        <v>7</v>
      </c>
      <c r="E18" s="11">
        <v>60</v>
      </c>
      <c r="F18" s="11">
        <v>104.88</v>
      </c>
      <c r="G18" s="11">
        <v>126.88</v>
      </c>
      <c r="H18" s="11">
        <v>148.75</v>
      </c>
      <c r="I18" s="11">
        <v>177.25</v>
      </c>
      <c r="J18" s="11">
        <v>177.23999999999998</v>
      </c>
      <c r="K18" s="11">
        <v>177.25</v>
      </c>
      <c r="L18" s="11">
        <v>177.09</v>
      </c>
      <c r="M18" s="11">
        <v>177.07999999999998</v>
      </c>
      <c r="N18" s="11">
        <v>177.09</v>
      </c>
      <c r="O18" s="11">
        <f>AdjLsePort2030!J3</f>
        <v>177.09</v>
      </c>
      <c r="Q18">
        <f>AdjLsePort2030!M3</f>
        <v>0.85</v>
      </c>
    </row>
    <row r="19" spans="1:19" x14ac:dyDescent="0.25">
      <c r="A19" t="s">
        <v>108</v>
      </c>
      <c r="B19" t="s">
        <v>2</v>
      </c>
      <c r="C19" t="s">
        <v>2</v>
      </c>
      <c r="D19" t="s">
        <v>7</v>
      </c>
      <c r="E19" s="11">
        <v>27</v>
      </c>
      <c r="F19" s="11">
        <v>238</v>
      </c>
      <c r="G19" s="11">
        <v>414.45</v>
      </c>
      <c r="H19" s="11">
        <v>529.45000000000005</v>
      </c>
      <c r="I19" s="11">
        <v>571.55000000000007</v>
      </c>
      <c r="J19" s="11">
        <v>582.55000000000007</v>
      </c>
      <c r="K19" s="11">
        <v>1106.55</v>
      </c>
      <c r="L19" s="11">
        <v>1106.55</v>
      </c>
      <c r="M19" s="11">
        <v>1113.55</v>
      </c>
      <c r="N19" s="11">
        <v>1113.55</v>
      </c>
      <c r="O19" s="11">
        <f>AdjLsePort2030!J4</f>
        <v>1227</v>
      </c>
      <c r="Q19">
        <f>AdjLsePort2030!M4</f>
        <v>0.85</v>
      </c>
    </row>
    <row r="20" spans="1:19" x14ac:dyDescent="0.25">
      <c r="A20" t="s">
        <v>109</v>
      </c>
      <c r="B20" t="s">
        <v>9</v>
      </c>
      <c r="C20" t="s">
        <v>23</v>
      </c>
      <c r="D20" t="s">
        <v>7</v>
      </c>
      <c r="E20" s="36">
        <f>E$11*$P20</f>
        <v>383.79300560224522</v>
      </c>
      <c r="F20" s="36">
        <f t="shared" ref="F20:N20" si="4">F$11*$P20</f>
        <v>590.92821924227303</v>
      </c>
      <c r="G20" s="36">
        <f t="shared" si="4"/>
        <v>648.71232319217575</v>
      </c>
      <c r="H20" s="36">
        <f t="shared" si="4"/>
        <v>702.27069041976733</v>
      </c>
      <c r="I20" s="36">
        <f t="shared" si="4"/>
        <v>703.46572847520952</v>
      </c>
      <c r="J20" s="36">
        <f t="shared" si="4"/>
        <v>714.24918401067907</v>
      </c>
      <c r="K20" s="36">
        <f t="shared" si="4"/>
        <v>855.35171646650952</v>
      </c>
      <c r="L20" s="36">
        <f t="shared" si="4"/>
        <v>860.09009037921101</v>
      </c>
      <c r="M20" s="36">
        <f t="shared" si="4"/>
        <v>865.22596366857044</v>
      </c>
      <c r="N20" s="36">
        <f t="shared" si="4"/>
        <v>873.23095609344011</v>
      </c>
      <c r="O20" s="11">
        <f>AdjLsePort2030!J5</f>
        <v>880.98558800000001</v>
      </c>
      <c r="P20" s="37">
        <f>$O20/SUM($O$20:$O$26,$O$28:$O$30,$O$34)</f>
        <v>0.13582730018952008</v>
      </c>
      <c r="R20" s="38">
        <f>AdjLsePort2030!N5</f>
        <v>0.1586265748721937</v>
      </c>
      <c r="S20" s="38">
        <f>AdjLsePort2030!O5</f>
        <v>0.84137342512780622</v>
      </c>
    </row>
    <row r="21" spans="1:19" x14ac:dyDescent="0.25">
      <c r="A21" t="s">
        <v>110</v>
      </c>
      <c r="B21" t="s">
        <v>9</v>
      </c>
      <c r="C21" t="s">
        <v>24</v>
      </c>
      <c r="D21" t="s">
        <v>7</v>
      </c>
      <c r="E21" s="36">
        <f t="shared" ref="E21:N30" si="5">E$11*$P21</f>
        <v>115.44473356878001</v>
      </c>
      <c r="F21" s="36">
        <f t="shared" si="5"/>
        <v>177.75089653248943</v>
      </c>
      <c r="G21" s="36">
        <f t="shared" si="5"/>
        <v>195.13232450963383</v>
      </c>
      <c r="H21" s="36">
        <f t="shared" si="5"/>
        <v>211.24265311050507</v>
      </c>
      <c r="I21" s="36">
        <f t="shared" si="5"/>
        <v>211.60211992699536</v>
      </c>
      <c r="J21" s="36">
        <f t="shared" si="5"/>
        <v>214.84577766194963</v>
      </c>
      <c r="K21" s="36">
        <f t="shared" si="5"/>
        <v>257.28934496897244</v>
      </c>
      <c r="L21" s="36">
        <f t="shared" si="5"/>
        <v>258.71464534161134</v>
      </c>
      <c r="M21" s="36">
        <f t="shared" si="5"/>
        <v>260.25951331700008</v>
      </c>
      <c r="N21" s="36">
        <f t="shared" si="5"/>
        <v>262.66741081439989</v>
      </c>
      <c r="O21" s="11">
        <f>AdjLsePort2030!J6</f>
        <v>265</v>
      </c>
      <c r="P21" s="37">
        <f t="shared" ref="P21:P30" si="6">$O21/SUM($O$20:$O$26,$O$28:$O$30,$O$34)</f>
        <v>4.0856780224902862E-2</v>
      </c>
      <c r="R21" s="38">
        <f>AdjLsePort2030!N6</f>
        <v>0.1586265748721937</v>
      </c>
      <c r="S21" s="38">
        <f>AdjLsePort2030!O6</f>
        <v>0.84137342512780622</v>
      </c>
    </row>
    <row r="22" spans="1:19" x14ac:dyDescent="0.25">
      <c r="A22" t="s">
        <v>109</v>
      </c>
      <c r="B22" t="s">
        <v>9</v>
      </c>
      <c r="C22" t="s">
        <v>25</v>
      </c>
      <c r="D22" t="s">
        <v>7</v>
      </c>
      <c r="E22" s="36">
        <f t="shared" si="5"/>
        <v>228.4526652314386</v>
      </c>
      <c r="F22" s="36">
        <f t="shared" si="5"/>
        <v>351.74983565561723</v>
      </c>
      <c r="G22" s="36">
        <f t="shared" si="5"/>
        <v>386.14580526077191</v>
      </c>
      <c r="H22" s="36">
        <f t="shared" si="5"/>
        <v>418.02640641812621</v>
      </c>
      <c r="I22" s="36">
        <f t="shared" si="5"/>
        <v>418.73775244276351</v>
      </c>
      <c r="J22" s="36">
        <f t="shared" si="5"/>
        <v>425.15660094058074</v>
      </c>
      <c r="K22" s="36">
        <f t="shared" si="5"/>
        <v>509.14783876904693</v>
      </c>
      <c r="L22" s="36">
        <f t="shared" si="5"/>
        <v>511.96835434233395</v>
      </c>
      <c r="M22" s="36">
        <f t="shared" si="5"/>
        <v>515.02548129388947</v>
      </c>
      <c r="N22" s="36">
        <f t="shared" si="5"/>
        <v>519.79045050365733</v>
      </c>
      <c r="O22" s="11">
        <f>AdjLsePort2030!J7</f>
        <v>524.40639269406392</v>
      </c>
      <c r="P22" s="37">
        <f t="shared" si="6"/>
        <v>8.0851157489945188E-2</v>
      </c>
      <c r="R22" s="38">
        <f>AdjLsePort2030!N7</f>
        <v>0.1586265748721937</v>
      </c>
      <c r="S22" s="38">
        <f>AdjLsePort2030!O7</f>
        <v>0.84137342512780622</v>
      </c>
    </row>
    <row r="23" spans="1:19" x14ac:dyDescent="0.25">
      <c r="A23" t="s">
        <v>109</v>
      </c>
      <c r="B23" t="s">
        <v>9</v>
      </c>
      <c r="C23" t="s">
        <v>26</v>
      </c>
      <c r="D23" t="s">
        <v>7</v>
      </c>
      <c r="E23" s="36">
        <f t="shared" si="5"/>
        <v>319.76012996031898</v>
      </c>
      <c r="F23" s="36">
        <f t="shared" si="5"/>
        <v>492.33644548998961</v>
      </c>
      <c r="G23" s="36">
        <f t="shared" si="5"/>
        <v>540.47972147196697</v>
      </c>
      <c r="H23" s="36">
        <f t="shared" si="5"/>
        <v>585.10229201173865</v>
      </c>
      <c r="I23" s="36">
        <f t="shared" si="5"/>
        <v>586.09794726948905</v>
      </c>
      <c r="J23" s="36">
        <f t="shared" si="5"/>
        <v>595.08226718441904</v>
      </c>
      <c r="K23" s="36">
        <f t="shared" si="5"/>
        <v>712.64294040462562</v>
      </c>
      <c r="L23" s="36">
        <f t="shared" si="5"/>
        <v>716.59075351223669</v>
      </c>
      <c r="M23" s="36">
        <f t="shared" si="5"/>
        <v>720.8697463195399</v>
      </c>
      <c r="N23" s="36">
        <f t="shared" si="5"/>
        <v>727.53916806705467</v>
      </c>
      <c r="O23" s="11">
        <f>AdjLsePort2030!J8</f>
        <v>734</v>
      </c>
      <c r="P23" s="37">
        <f t="shared" si="6"/>
        <v>0.1131655723965234</v>
      </c>
      <c r="R23" s="38">
        <f>AdjLsePort2030!N8</f>
        <v>0.1586265748721937</v>
      </c>
      <c r="S23" s="38">
        <f>AdjLsePort2030!O8</f>
        <v>0.84137342512780622</v>
      </c>
    </row>
    <row r="24" spans="1:19" x14ac:dyDescent="0.25">
      <c r="A24" t="e">
        <v>#N/A</v>
      </c>
      <c r="B24" t="s">
        <v>9</v>
      </c>
      <c r="C24" t="s">
        <v>27</v>
      </c>
      <c r="D24" t="s">
        <v>7</v>
      </c>
      <c r="E24" s="36">
        <f t="shared" si="5"/>
        <v>0</v>
      </c>
      <c r="F24" s="36">
        <f t="shared" si="5"/>
        <v>0</v>
      </c>
      <c r="G24" s="36">
        <f t="shared" si="5"/>
        <v>0</v>
      </c>
      <c r="H24" s="36">
        <f t="shared" si="5"/>
        <v>0</v>
      </c>
      <c r="I24" s="36">
        <f t="shared" si="5"/>
        <v>0</v>
      </c>
      <c r="J24" s="36">
        <f t="shared" si="5"/>
        <v>0</v>
      </c>
      <c r="K24" s="36">
        <f t="shared" si="5"/>
        <v>0</v>
      </c>
      <c r="L24" s="36">
        <f t="shared" si="5"/>
        <v>0</v>
      </c>
      <c r="M24" s="36">
        <f t="shared" si="5"/>
        <v>0</v>
      </c>
      <c r="N24" s="36">
        <f t="shared" si="5"/>
        <v>0</v>
      </c>
      <c r="O24" s="11">
        <f>AdjLsePort2030!J9</f>
        <v>0</v>
      </c>
      <c r="P24" s="37">
        <f t="shared" si="6"/>
        <v>0</v>
      </c>
      <c r="R24" s="38">
        <f>AdjLsePort2030!N9</f>
        <v>0.1586265748721937</v>
      </c>
      <c r="S24" s="38">
        <f>AdjLsePort2030!O9</f>
        <v>0.84137342512780622</v>
      </c>
    </row>
    <row r="25" spans="1:19" x14ac:dyDescent="0.25">
      <c r="A25" t="s">
        <v>111</v>
      </c>
      <c r="B25" t="s">
        <v>9</v>
      </c>
      <c r="C25" t="s">
        <v>28</v>
      </c>
      <c r="D25" t="s">
        <v>7</v>
      </c>
      <c r="E25" s="36">
        <f t="shared" si="5"/>
        <v>422.59223195418627</v>
      </c>
      <c r="F25" s="36">
        <f t="shared" si="5"/>
        <v>650.66760323691528</v>
      </c>
      <c r="G25" s="36">
        <f t="shared" si="5"/>
        <v>714.29334185959749</v>
      </c>
      <c r="H25" s="36">
        <f t="shared" si="5"/>
        <v>773.26614651249577</v>
      </c>
      <c r="I25" s="36">
        <f t="shared" si="5"/>
        <v>774.58199592024368</v>
      </c>
      <c r="J25" s="36">
        <f t="shared" si="5"/>
        <v>786.45559568989552</v>
      </c>
      <c r="K25" s="36">
        <f t="shared" si="5"/>
        <v>941.8227682399222</v>
      </c>
      <c r="L25" s="36">
        <f t="shared" si="5"/>
        <v>947.04016401934723</v>
      </c>
      <c r="M25" s="36">
        <f t="shared" si="5"/>
        <v>952.69524403566629</v>
      </c>
      <c r="N25" s="36">
        <f t="shared" si="5"/>
        <v>961.50949433784069</v>
      </c>
      <c r="O25" s="11">
        <f>AdjLsePort2030!J10</f>
        <v>970.04807413877779</v>
      </c>
      <c r="P25" s="37">
        <f t="shared" si="6"/>
        <v>0.14955864517991821</v>
      </c>
      <c r="R25" s="38">
        <f>AdjLsePort2030!N10</f>
        <v>0.1586265748721937</v>
      </c>
      <c r="S25" s="38">
        <f>AdjLsePort2030!O10</f>
        <v>0.84137342512780622</v>
      </c>
    </row>
    <row r="26" spans="1:19" x14ac:dyDescent="0.25">
      <c r="A26" t="s">
        <v>111</v>
      </c>
      <c r="B26" t="s">
        <v>9</v>
      </c>
      <c r="C26" t="s">
        <v>29</v>
      </c>
      <c r="D26" t="s">
        <v>7</v>
      </c>
      <c r="E26" s="36">
        <f t="shared" si="5"/>
        <v>358.85009066548957</v>
      </c>
      <c r="F26" s="36">
        <f t="shared" si="5"/>
        <v>552.52347478071249</v>
      </c>
      <c r="G26" s="36">
        <f t="shared" si="5"/>
        <v>606.55215857318581</v>
      </c>
      <c r="H26" s="36">
        <f t="shared" si="5"/>
        <v>656.62973855763039</v>
      </c>
      <c r="I26" s="36">
        <f t="shared" si="5"/>
        <v>657.74711044373657</v>
      </c>
      <c r="J26" s="36">
        <f t="shared" si="5"/>
        <v>667.82974337374094</v>
      </c>
      <c r="K26" s="36">
        <f t="shared" si="5"/>
        <v>799.76194595635286</v>
      </c>
      <c r="L26" s="36">
        <f t="shared" si="5"/>
        <v>804.19237038660458</v>
      </c>
      <c r="M26" s="36">
        <f t="shared" si="5"/>
        <v>808.9944604941121</v>
      </c>
      <c r="N26" s="36">
        <f t="shared" si="5"/>
        <v>816.47920413328643</v>
      </c>
      <c r="O26" s="11">
        <f>AdjLsePort2030!J11</f>
        <v>823.7298583195967</v>
      </c>
      <c r="P26" s="37">
        <f t="shared" si="6"/>
        <v>0.12699981051341183</v>
      </c>
      <c r="R26" s="38">
        <f>AdjLsePort2030!N11</f>
        <v>0.1586265748721937</v>
      </c>
      <c r="S26" s="38">
        <f>AdjLsePort2030!O11</f>
        <v>0.84137342512780622</v>
      </c>
    </row>
    <row r="27" spans="1:19" x14ac:dyDescent="0.25">
      <c r="A27" t="e">
        <v>#N/A</v>
      </c>
      <c r="B27" t="s">
        <v>9</v>
      </c>
      <c r="C27" t="s">
        <v>30</v>
      </c>
      <c r="D27" t="s">
        <v>7</v>
      </c>
      <c r="E27" s="11">
        <v>0</v>
      </c>
      <c r="F27" s="11">
        <v>0</v>
      </c>
      <c r="G27" s="11">
        <v>0</v>
      </c>
      <c r="H27" s="11">
        <v>0</v>
      </c>
      <c r="I27" s="11">
        <v>0</v>
      </c>
      <c r="J27" s="11">
        <v>0</v>
      </c>
      <c r="K27" s="11">
        <v>0</v>
      </c>
      <c r="L27" s="11">
        <v>0</v>
      </c>
      <c r="M27" s="11">
        <v>0</v>
      </c>
      <c r="N27" s="11">
        <v>0</v>
      </c>
      <c r="O27" s="11">
        <f>AdjLsePort2030!J12</f>
        <v>0</v>
      </c>
      <c r="R27" s="38">
        <f>AdjLsePort2030!N12</f>
        <v>0.1586265748721937</v>
      </c>
      <c r="S27" s="38">
        <f>AdjLsePort2030!O12</f>
        <v>0.84137342512780622</v>
      </c>
    </row>
    <row r="28" spans="1:19" x14ac:dyDescent="0.25">
      <c r="A28" t="e">
        <v>#N/A</v>
      </c>
      <c r="B28" t="s">
        <v>9</v>
      </c>
      <c r="C28" t="s">
        <v>31</v>
      </c>
      <c r="D28" t="s">
        <v>7</v>
      </c>
      <c r="E28" s="36">
        <f t="shared" si="5"/>
        <v>0</v>
      </c>
      <c r="F28" s="36">
        <f t="shared" si="5"/>
        <v>0</v>
      </c>
      <c r="G28" s="36">
        <f t="shared" si="5"/>
        <v>0</v>
      </c>
      <c r="H28" s="36">
        <f t="shared" si="5"/>
        <v>0</v>
      </c>
      <c r="I28" s="36">
        <f t="shared" si="5"/>
        <v>0</v>
      </c>
      <c r="J28" s="36">
        <f t="shared" si="5"/>
        <v>0</v>
      </c>
      <c r="K28" s="36">
        <f t="shared" si="5"/>
        <v>0</v>
      </c>
      <c r="L28" s="36">
        <f t="shared" si="5"/>
        <v>0</v>
      </c>
      <c r="M28" s="36">
        <f t="shared" si="5"/>
        <v>0</v>
      </c>
      <c r="N28" s="36">
        <f t="shared" si="5"/>
        <v>0</v>
      </c>
      <c r="O28" s="11">
        <f>AdjLsePort2030!J13</f>
        <v>0</v>
      </c>
      <c r="P28" s="37">
        <f t="shared" si="6"/>
        <v>0</v>
      </c>
      <c r="R28" s="38">
        <f>AdjLsePort2030!N13</f>
        <v>0.1586265748721937</v>
      </c>
      <c r="S28" s="38">
        <f>AdjLsePort2030!O13</f>
        <v>0.84137342512780622</v>
      </c>
    </row>
    <row r="29" spans="1:19" x14ac:dyDescent="0.25">
      <c r="A29" t="s">
        <v>111</v>
      </c>
      <c r="B29" t="s">
        <v>9</v>
      </c>
      <c r="C29" t="s">
        <v>32</v>
      </c>
      <c r="D29" t="s">
        <v>7</v>
      </c>
      <c r="E29" s="36">
        <f t="shared" si="5"/>
        <v>322.55761431892131</v>
      </c>
      <c r="F29" s="36">
        <f t="shared" si="5"/>
        <v>496.64374767178145</v>
      </c>
      <c r="G29" s="36">
        <f t="shared" si="5"/>
        <v>545.20821456817384</v>
      </c>
      <c r="H29" s="36">
        <f t="shared" si="5"/>
        <v>590.22117443866398</v>
      </c>
      <c r="I29" s="36">
        <f t="shared" si="5"/>
        <v>591.22554038217265</v>
      </c>
      <c r="J29" s="36">
        <f t="shared" si="5"/>
        <v>600.28846138610584</v>
      </c>
      <c r="K29" s="36">
        <f t="shared" si="5"/>
        <v>718.87763726723244</v>
      </c>
      <c r="L29" s="36">
        <f t="shared" si="5"/>
        <v>722.859988593916</v>
      </c>
      <c r="M29" s="36">
        <f t="shared" si="5"/>
        <v>727.17641701100115</v>
      </c>
      <c r="N29" s="36">
        <f t="shared" si="5"/>
        <v>733.90418750581568</v>
      </c>
      <c r="O29" s="11">
        <f>AdjLsePort2030!J14</f>
        <v>740.42154329706136</v>
      </c>
      <c r="P29" s="37">
        <f t="shared" si="6"/>
        <v>0.11415562365385447</v>
      </c>
      <c r="R29" s="38">
        <f>AdjLsePort2030!N14</f>
        <v>0.1586265748721937</v>
      </c>
      <c r="S29" s="38">
        <f>AdjLsePort2030!O14</f>
        <v>0.84137342512780622</v>
      </c>
    </row>
    <row r="30" spans="1:19" x14ac:dyDescent="0.25">
      <c r="A30" t="s">
        <v>112</v>
      </c>
      <c r="B30" t="s">
        <v>9</v>
      </c>
      <c r="C30" t="s">
        <v>33</v>
      </c>
      <c r="D30" t="s">
        <v>7</v>
      </c>
      <c r="E30" s="36">
        <f t="shared" si="5"/>
        <v>11.669736091115837</v>
      </c>
      <c r="F30" s="36">
        <f t="shared" si="5"/>
        <v>17.967957379862224</v>
      </c>
      <c r="G30" s="36">
        <f t="shared" si="5"/>
        <v>19.724959809593383</v>
      </c>
      <c r="H30" s="36">
        <f t="shared" si="5"/>
        <v>21.35347310163813</v>
      </c>
      <c r="I30" s="36">
        <f t="shared" si="5"/>
        <v>21.38980982096934</v>
      </c>
      <c r="J30" s="36">
        <f t="shared" si="5"/>
        <v>21.717695109164588</v>
      </c>
      <c r="K30" s="36">
        <f t="shared" si="5"/>
        <v>26.008105021569765</v>
      </c>
      <c r="L30" s="36">
        <f t="shared" si="5"/>
        <v>26.152181573917257</v>
      </c>
      <c r="M30" s="36">
        <f t="shared" si="5"/>
        <v>26.30834462277269</v>
      </c>
      <c r="N30" s="36">
        <f t="shared" si="5"/>
        <v>26.551747049721616</v>
      </c>
      <c r="O30" s="11">
        <f>AdjLsePort2030!J15</f>
        <v>26.787536932581251</v>
      </c>
      <c r="P30" s="37">
        <f t="shared" si="6"/>
        <v>4.130009468758267E-3</v>
      </c>
      <c r="R30" s="38">
        <f>AdjLsePort2030!N15</f>
        <v>0.1586265748721937</v>
      </c>
      <c r="S30" s="38">
        <f>AdjLsePort2030!O15</f>
        <v>0.84137342512780622</v>
      </c>
    </row>
    <row r="31" spans="1:19" x14ac:dyDescent="0.25">
      <c r="A31" t="s">
        <v>110</v>
      </c>
      <c r="B31" t="s">
        <v>9</v>
      </c>
      <c r="C31" t="s">
        <v>34</v>
      </c>
      <c r="D31" t="s">
        <v>7</v>
      </c>
      <c r="E31" s="11">
        <v>0</v>
      </c>
      <c r="F31" s="11">
        <v>5</v>
      </c>
      <c r="G31" s="11">
        <v>5</v>
      </c>
      <c r="H31" s="11">
        <v>5</v>
      </c>
      <c r="I31" s="11">
        <v>5</v>
      </c>
      <c r="J31" s="11">
        <v>5</v>
      </c>
      <c r="K31" s="11">
        <v>5</v>
      </c>
      <c r="L31" s="11">
        <v>5</v>
      </c>
      <c r="M31" s="11">
        <v>5</v>
      </c>
      <c r="N31" s="11">
        <v>5</v>
      </c>
      <c r="O31" s="11">
        <f>AdjLsePort2030!J16</f>
        <v>5</v>
      </c>
      <c r="R31" s="38">
        <f>AdjLsePort2030!N16</f>
        <v>0.1586265748721937</v>
      </c>
      <c r="S31" s="38">
        <f>AdjLsePort2030!O16</f>
        <v>0.84137342512780622</v>
      </c>
    </row>
    <row r="32" spans="1:19" x14ac:dyDescent="0.25">
      <c r="A32" t="e">
        <v>#N/A</v>
      </c>
      <c r="B32" t="s">
        <v>9</v>
      </c>
      <c r="C32" t="s">
        <v>35</v>
      </c>
      <c r="D32" t="s">
        <v>8</v>
      </c>
      <c r="E32" s="11">
        <v>0</v>
      </c>
      <c r="F32" s="11">
        <v>0</v>
      </c>
      <c r="G32" s="11">
        <v>0</v>
      </c>
      <c r="H32" s="11">
        <v>0</v>
      </c>
      <c r="I32" s="11">
        <v>0</v>
      </c>
      <c r="J32" s="11">
        <v>0</v>
      </c>
      <c r="K32" s="11">
        <v>0</v>
      </c>
      <c r="L32" s="11">
        <v>0</v>
      </c>
      <c r="M32" s="11">
        <v>0</v>
      </c>
      <c r="N32" s="11">
        <v>0</v>
      </c>
      <c r="O32" s="11">
        <f>AdjLsePort2030!J17</f>
        <v>0</v>
      </c>
      <c r="R32" s="38">
        <f>AdjLsePort2030!N17</f>
        <v>0.1586265748721937</v>
      </c>
      <c r="S32" s="38">
        <f>AdjLsePort2030!O17</f>
        <v>0.84137342512780622</v>
      </c>
    </row>
    <row r="33" spans="1:19" x14ac:dyDescent="0.25">
      <c r="A33" t="e">
        <v>#N/A</v>
      </c>
      <c r="B33" t="s">
        <v>9</v>
      </c>
      <c r="C33" t="s">
        <v>36</v>
      </c>
      <c r="D33" t="s">
        <v>8</v>
      </c>
      <c r="E33" s="11">
        <v>0</v>
      </c>
      <c r="F33" s="11">
        <v>0</v>
      </c>
      <c r="G33" s="11">
        <v>0</v>
      </c>
      <c r="H33" s="11">
        <v>0</v>
      </c>
      <c r="I33" s="11">
        <v>0</v>
      </c>
      <c r="J33" s="11">
        <v>0</v>
      </c>
      <c r="K33" s="11">
        <v>0</v>
      </c>
      <c r="L33" s="11">
        <v>0</v>
      </c>
      <c r="M33" s="11">
        <v>0</v>
      </c>
      <c r="N33" s="11">
        <v>0</v>
      </c>
      <c r="O33" s="11">
        <f>AdjLsePort2030!J18</f>
        <v>0</v>
      </c>
      <c r="R33" s="38">
        <f>AdjLsePort2030!N18</f>
        <v>0.1586265748721937</v>
      </c>
      <c r="S33" s="38">
        <f>AdjLsePort2030!O18</f>
        <v>0.84137342512780622</v>
      </c>
    </row>
    <row r="34" spans="1:19" x14ac:dyDescent="0.25">
      <c r="A34" t="s">
        <v>111</v>
      </c>
      <c r="B34" t="s">
        <v>9</v>
      </c>
      <c r="C34" t="s">
        <v>37</v>
      </c>
      <c r="D34" t="s">
        <v>7</v>
      </c>
      <c r="E34" s="36">
        <f t="shared" ref="E34:N34" si="7">E$11*$P34</f>
        <v>662.47527353614078</v>
      </c>
      <c r="F34" s="36">
        <f t="shared" si="7"/>
        <v>1020.0168527523036</v>
      </c>
      <c r="G34" s="36">
        <f t="shared" si="7"/>
        <v>1119.7595252644903</v>
      </c>
      <c r="H34" s="36">
        <f t="shared" si="7"/>
        <v>1212.208041681748</v>
      </c>
      <c r="I34" s="36">
        <f t="shared" si="7"/>
        <v>1214.2708285254603</v>
      </c>
      <c r="J34" s="36">
        <f t="shared" si="7"/>
        <v>1232.8844367758636</v>
      </c>
      <c r="K34" s="36">
        <f t="shared" si="7"/>
        <v>1476.44525581329</v>
      </c>
      <c r="L34" s="36">
        <f t="shared" si="7"/>
        <v>1484.6242885421634</v>
      </c>
      <c r="M34" s="36">
        <f t="shared" si="7"/>
        <v>1493.48945547473</v>
      </c>
      <c r="N34" s="36">
        <f t="shared" si="7"/>
        <v>1507.3070849492397</v>
      </c>
      <c r="O34" s="11">
        <f>AdjLsePort2030!J19</f>
        <v>1520.692560501117</v>
      </c>
      <c r="P34" s="37">
        <f t="shared" ref="P34" si="8">$O34/SUM($O$20:$O$26,$O$28:$O$30,$O$34)</f>
        <v>0.23445510088316579</v>
      </c>
      <c r="R34" s="38">
        <f>AdjLsePort2030!N19</f>
        <v>0.1586265748721937</v>
      </c>
      <c r="S34" s="38">
        <f>AdjLsePort2030!O19</f>
        <v>0.84137342512780622</v>
      </c>
    </row>
    <row r="35" spans="1:19" x14ac:dyDescent="0.25">
      <c r="A35" t="e">
        <v>#N/A</v>
      </c>
      <c r="B35" t="s">
        <v>9</v>
      </c>
      <c r="C35" t="s">
        <v>38</v>
      </c>
      <c r="D35" t="s">
        <v>8</v>
      </c>
      <c r="E35" s="11">
        <v>0</v>
      </c>
      <c r="F35" s="11">
        <v>0</v>
      </c>
      <c r="G35" s="11">
        <v>0</v>
      </c>
      <c r="H35" s="11">
        <v>0</v>
      </c>
      <c r="I35" s="11">
        <v>0</v>
      </c>
      <c r="J35" s="11">
        <v>0</v>
      </c>
      <c r="K35" s="11">
        <v>0</v>
      </c>
      <c r="L35" s="11">
        <v>0</v>
      </c>
      <c r="M35" s="11">
        <v>0</v>
      </c>
      <c r="N35" s="11">
        <v>0</v>
      </c>
      <c r="O35" s="11">
        <f>AdjLsePort2030!J20</f>
        <v>0</v>
      </c>
      <c r="R35" s="38">
        <f>AdjLsePort2030!N20</f>
        <v>0.1586265748721937</v>
      </c>
      <c r="S35" s="38">
        <f>AdjLsePort2030!O20</f>
        <v>0.84137342512780622</v>
      </c>
    </row>
    <row r="36" spans="1:19" x14ac:dyDescent="0.25">
      <c r="A36" t="e">
        <v>#N/A</v>
      </c>
      <c r="B36" t="s">
        <v>9</v>
      </c>
      <c r="C36" t="s">
        <v>39</v>
      </c>
      <c r="D36" t="s">
        <v>8</v>
      </c>
      <c r="E36" s="11">
        <v>0</v>
      </c>
      <c r="F36" s="11">
        <v>0</v>
      </c>
      <c r="G36" s="11">
        <v>0</v>
      </c>
      <c r="H36" s="11">
        <v>0</v>
      </c>
      <c r="I36" s="11">
        <v>0</v>
      </c>
      <c r="J36" s="11">
        <v>0</v>
      </c>
      <c r="K36" s="11">
        <v>0</v>
      </c>
      <c r="L36" s="11">
        <v>0</v>
      </c>
      <c r="M36" s="11">
        <v>0</v>
      </c>
      <c r="N36" s="11">
        <v>0</v>
      </c>
      <c r="O36" s="11">
        <f>AdjLsePort2030!J21</f>
        <v>0</v>
      </c>
      <c r="R36" s="38">
        <f>AdjLsePort2030!N21</f>
        <v>0.1586265748721937</v>
      </c>
      <c r="S36" s="38">
        <f>AdjLsePort2030!O21</f>
        <v>0.84137342512780622</v>
      </c>
    </row>
    <row r="37" spans="1:19" x14ac:dyDescent="0.25">
      <c r="A37" t="s">
        <v>109</v>
      </c>
      <c r="B37" t="s">
        <v>6</v>
      </c>
      <c r="C37" t="s">
        <v>40</v>
      </c>
      <c r="D37" t="s">
        <v>7</v>
      </c>
      <c r="E37" s="39">
        <f>E$12*$P37</f>
        <v>98.778592741943385</v>
      </c>
      <c r="F37" s="39">
        <f t="shared" ref="F37:N37" si="9">F$12*$P37</f>
        <v>250.19113049117507</v>
      </c>
      <c r="G37" s="39">
        <f t="shared" si="9"/>
        <v>253.31585095560726</v>
      </c>
      <c r="H37" s="39">
        <f t="shared" si="9"/>
        <v>272.74669781364196</v>
      </c>
      <c r="I37" s="39">
        <f t="shared" si="9"/>
        <v>281.05145677046761</v>
      </c>
      <c r="J37" s="39">
        <f t="shared" si="9"/>
        <v>298.2074824312042</v>
      </c>
      <c r="K37" s="39">
        <f t="shared" si="9"/>
        <v>393.49373294525748</v>
      </c>
      <c r="L37" s="39">
        <f t="shared" si="9"/>
        <v>398.09985339502373</v>
      </c>
      <c r="M37" s="39">
        <f t="shared" si="9"/>
        <v>409.69981148943276</v>
      </c>
      <c r="N37" s="39">
        <f t="shared" si="9"/>
        <v>415.79540225231506</v>
      </c>
      <c r="O37" s="11">
        <f>AdjLsePort2030!J22</f>
        <v>438.47740513304996</v>
      </c>
      <c r="P37" s="40">
        <f>$O37/SUM($O$37:$O$41,$O$43:$O$44,$O$49,$O$56)</f>
        <v>0.21622002191086212</v>
      </c>
    </row>
    <row r="38" spans="1:19" x14ac:dyDescent="0.25">
      <c r="A38" t="s">
        <v>110</v>
      </c>
      <c r="B38" t="s">
        <v>6</v>
      </c>
      <c r="C38" t="s">
        <v>41</v>
      </c>
      <c r="D38" t="s">
        <v>7</v>
      </c>
      <c r="E38" s="39">
        <f t="shared" ref="E38:N44" si="10">E$12*$P38</f>
        <v>60.824616566575415</v>
      </c>
      <c r="F38" s="39">
        <f t="shared" si="10"/>
        <v>154.05948959244469</v>
      </c>
      <c r="G38" s="39">
        <f t="shared" si="10"/>
        <v>155.9835899349485</v>
      </c>
      <c r="H38" s="39">
        <f t="shared" si="10"/>
        <v>167.94846792011504</v>
      </c>
      <c r="I38" s="39">
        <f t="shared" si="10"/>
        <v>173.06226601345696</v>
      </c>
      <c r="J38" s="39">
        <f t="shared" si="10"/>
        <v>183.62638374032898</v>
      </c>
      <c r="K38" s="39">
        <f t="shared" si="10"/>
        <v>242.3005305438291</v>
      </c>
      <c r="L38" s="39">
        <f t="shared" si="10"/>
        <v>245.13682839379365</v>
      </c>
      <c r="M38" s="39">
        <f t="shared" si="10"/>
        <v>252.27970200330171</v>
      </c>
      <c r="N38" s="39">
        <f t="shared" si="10"/>
        <v>256.03316680379424</v>
      </c>
      <c r="O38" s="11">
        <f>AdjLsePort2030!J23</f>
        <v>270</v>
      </c>
      <c r="P38" s="40">
        <f>$O38/SUM($O$37:$O$41,$O$43:$O$44,$O$49,$O$56)</f>
        <v>0.1331411954926579</v>
      </c>
    </row>
    <row r="39" spans="1:19" x14ac:dyDescent="0.25">
      <c r="A39" t="s">
        <v>109</v>
      </c>
      <c r="B39" t="s">
        <v>6</v>
      </c>
      <c r="C39" t="s">
        <v>42</v>
      </c>
      <c r="D39" t="s">
        <v>7</v>
      </c>
      <c r="E39" s="39">
        <f t="shared" si="10"/>
        <v>31.782394955599628</v>
      </c>
      <c r="F39" s="39">
        <f t="shared" si="10"/>
        <v>80.499965659887863</v>
      </c>
      <c r="G39" s="39">
        <f t="shared" si="10"/>
        <v>81.505356576782944</v>
      </c>
      <c r="H39" s="39">
        <f t="shared" si="10"/>
        <v>87.757306842739752</v>
      </c>
      <c r="I39" s="39">
        <f t="shared" si="10"/>
        <v>90.429395215839321</v>
      </c>
      <c r="J39" s="39">
        <f t="shared" si="10"/>
        <v>95.949412947235956</v>
      </c>
      <c r="K39" s="39">
        <f t="shared" si="10"/>
        <v>126.60813325911096</v>
      </c>
      <c r="L39" s="39">
        <f t="shared" si="10"/>
        <v>128.09017036131979</v>
      </c>
      <c r="M39" s="39">
        <f t="shared" si="10"/>
        <v>131.82250182496054</v>
      </c>
      <c r="N39" s="39">
        <f t="shared" si="10"/>
        <v>133.78378177171734</v>
      </c>
      <c r="O39" s="11">
        <f>AdjLsePort2030!J24</f>
        <v>141.08180408534625</v>
      </c>
      <c r="P39" s="40">
        <f>$O39/SUM($O$37:$O$41,$O$43:$O$44,$O$49,$O$56)</f>
        <v>6.9569629845125741E-2</v>
      </c>
    </row>
    <row r="40" spans="1:19" x14ac:dyDescent="0.25">
      <c r="A40" t="s">
        <v>109</v>
      </c>
      <c r="B40" t="s">
        <v>6</v>
      </c>
      <c r="C40" t="s">
        <v>43</v>
      </c>
      <c r="D40" t="s">
        <v>7</v>
      </c>
      <c r="E40" s="39">
        <f t="shared" si="10"/>
        <v>27.123273461539558</v>
      </c>
      <c r="F40" s="39">
        <f t="shared" si="10"/>
        <v>68.699120544186457</v>
      </c>
      <c r="G40" s="39">
        <f t="shared" si="10"/>
        <v>69.557126770991857</v>
      </c>
      <c r="H40" s="39">
        <f t="shared" si="10"/>
        <v>74.892576065117964</v>
      </c>
      <c r="I40" s="39">
        <f t="shared" si="10"/>
        <v>77.172951214889707</v>
      </c>
      <c r="J40" s="39">
        <f t="shared" si="10"/>
        <v>81.8837651938356</v>
      </c>
      <c r="K40" s="39">
        <f t="shared" si="10"/>
        <v>108.0480884351001</v>
      </c>
      <c r="L40" s="39">
        <f t="shared" si="10"/>
        <v>109.31286718004725</v>
      </c>
      <c r="M40" s="39">
        <f t="shared" si="10"/>
        <v>112.498059708139</v>
      </c>
      <c r="N40" s="39">
        <f t="shared" si="10"/>
        <v>114.171826974729</v>
      </c>
      <c r="O40" s="11">
        <f>AdjLsePort2030!J25</f>
        <v>120.4</v>
      </c>
      <c r="P40" s="40">
        <f>$O40/SUM($O$37:$O$41,$O$43:$O$44,$O$49,$O$56)</f>
        <v>5.9371110878948197E-2</v>
      </c>
    </row>
    <row r="41" spans="1:19" x14ac:dyDescent="0.25">
      <c r="A41" t="s">
        <v>111</v>
      </c>
      <c r="B41" t="s">
        <v>6</v>
      </c>
      <c r="C41" t="s">
        <v>44</v>
      </c>
      <c r="D41" t="s">
        <v>7</v>
      </c>
      <c r="E41" s="39">
        <f t="shared" si="10"/>
        <v>35.393528895358422</v>
      </c>
      <c r="F41" s="39">
        <f t="shared" si="10"/>
        <v>89.646417919069222</v>
      </c>
      <c r="G41" s="39">
        <f t="shared" si="10"/>
        <v>90.766041928460865</v>
      </c>
      <c r="H41" s="39">
        <f t="shared" si="10"/>
        <v>97.728342368676721</v>
      </c>
      <c r="I41" s="39">
        <f t="shared" si="10"/>
        <v>100.70403495497719</v>
      </c>
      <c r="J41" s="39">
        <f t="shared" si="10"/>
        <v>106.85124026634581</v>
      </c>
      <c r="K41" s="39">
        <f t="shared" si="10"/>
        <v>140.99342196061352</v>
      </c>
      <c r="L41" s="39">
        <f t="shared" si="10"/>
        <v>142.64384896821636</v>
      </c>
      <c r="M41" s="39">
        <f t="shared" si="10"/>
        <v>146.80025007297797</v>
      </c>
      <c r="N41" s="39">
        <f t="shared" si="10"/>
        <v>148.98437177193742</v>
      </c>
      <c r="O41" s="11">
        <f>AdjLsePort2030!J26</f>
        <v>157.11159956572851</v>
      </c>
      <c r="P41" s="40">
        <f>$O41/SUM($O$37:$O$41,$O$43:$O$44,$O$49,$O$56)</f>
        <v>7.7474171081277216E-2</v>
      </c>
    </row>
    <row r="42" spans="1:19" x14ac:dyDescent="0.25">
      <c r="A42" t="e">
        <v>#N/A</v>
      </c>
      <c r="B42" t="s">
        <v>6</v>
      </c>
      <c r="C42" t="s">
        <v>45</v>
      </c>
      <c r="D42" t="s">
        <v>7</v>
      </c>
      <c r="E42" s="11">
        <v>0</v>
      </c>
      <c r="F42" s="11">
        <v>0</v>
      </c>
      <c r="G42" s="11">
        <v>0</v>
      </c>
      <c r="H42" s="11">
        <v>0</v>
      </c>
      <c r="I42" s="11">
        <v>0</v>
      </c>
      <c r="J42" s="11">
        <v>0</v>
      </c>
      <c r="K42" s="11">
        <v>0</v>
      </c>
      <c r="L42" s="11">
        <v>0</v>
      </c>
      <c r="M42" s="11">
        <v>0</v>
      </c>
      <c r="N42" s="11">
        <v>0</v>
      </c>
      <c r="O42" s="11">
        <f>AdjLsePort2030!J27</f>
        <v>0</v>
      </c>
    </row>
    <row r="43" spans="1:19" x14ac:dyDescent="0.25">
      <c r="A43" t="e">
        <v>#N/A</v>
      </c>
      <c r="B43" t="s">
        <v>6</v>
      </c>
      <c r="C43" t="s">
        <v>46</v>
      </c>
      <c r="D43" t="s">
        <v>7</v>
      </c>
      <c r="E43" s="39">
        <f t="shared" si="10"/>
        <v>0</v>
      </c>
      <c r="F43" s="39">
        <f t="shared" si="10"/>
        <v>0</v>
      </c>
      <c r="G43" s="39">
        <f t="shared" si="10"/>
        <v>0</v>
      </c>
      <c r="H43" s="39">
        <f t="shared" si="10"/>
        <v>0</v>
      </c>
      <c r="I43" s="39">
        <f t="shared" si="10"/>
        <v>0</v>
      </c>
      <c r="J43" s="39">
        <f t="shared" si="10"/>
        <v>0</v>
      </c>
      <c r="K43" s="39">
        <f t="shared" si="10"/>
        <v>0</v>
      </c>
      <c r="L43" s="39">
        <f t="shared" si="10"/>
        <v>0</v>
      </c>
      <c r="M43" s="39">
        <f t="shared" si="10"/>
        <v>0</v>
      </c>
      <c r="N43" s="39">
        <f t="shared" si="10"/>
        <v>0</v>
      </c>
      <c r="O43" s="11">
        <f>AdjLsePort2030!J28</f>
        <v>0</v>
      </c>
      <c r="P43" s="40">
        <f>$O43/SUM($O$37:$O$41,$O$43:$O$44,$O$49,$O$56)</f>
        <v>0</v>
      </c>
    </row>
    <row r="44" spans="1:19" x14ac:dyDescent="0.25">
      <c r="A44" t="s">
        <v>111</v>
      </c>
      <c r="B44" t="s">
        <v>6</v>
      </c>
      <c r="C44" t="s">
        <v>47</v>
      </c>
      <c r="D44" t="s">
        <v>7</v>
      </c>
      <c r="E44" s="39">
        <f t="shared" si="10"/>
        <v>9.0794729131713545</v>
      </c>
      <c r="F44" s="39">
        <f t="shared" si="10"/>
        <v>22.996921998523018</v>
      </c>
      <c r="G44" s="39">
        <f t="shared" si="10"/>
        <v>23.284138226559008</v>
      </c>
      <c r="H44" s="39">
        <f t="shared" si="10"/>
        <v>25.070171443173102</v>
      </c>
      <c r="I44" s="39">
        <f t="shared" si="10"/>
        <v>25.833523419606937</v>
      </c>
      <c r="J44" s="39">
        <f t="shared" si="10"/>
        <v>27.410460951925</v>
      </c>
      <c r="K44" s="39">
        <f t="shared" si="10"/>
        <v>36.16892679482465</v>
      </c>
      <c r="L44" s="39">
        <f t="shared" si="10"/>
        <v>36.592309480258471</v>
      </c>
      <c r="M44" s="39">
        <f t="shared" si="10"/>
        <v>37.658547643695961</v>
      </c>
      <c r="N44" s="39">
        <f t="shared" si="10"/>
        <v>38.218838590196427</v>
      </c>
      <c r="O44" s="11">
        <f>AdjLsePort2030!J29</f>
        <v>40.303709664540662</v>
      </c>
      <c r="P44" s="40">
        <f>$O44/SUM($O$37:$O$41,$O$43:$O$44,$O$49,$O$56)</f>
        <v>1.9874385509355313E-2</v>
      </c>
    </row>
    <row r="45" spans="1:19" x14ac:dyDescent="0.25">
      <c r="A45" t="e">
        <v>#N/A</v>
      </c>
      <c r="B45" t="s">
        <v>6</v>
      </c>
      <c r="C45" t="s">
        <v>48</v>
      </c>
      <c r="D45" t="s">
        <v>7</v>
      </c>
      <c r="E45" s="11">
        <v>0</v>
      </c>
      <c r="F45" s="11">
        <v>0</v>
      </c>
      <c r="G45" s="11">
        <v>0</v>
      </c>
      <c r="H45" s="11">
        <v>0</v>
      </c>
      <c r="I45" s="11">
        <v>0</v>
      </c>
      <c r="J45" s="11">
        <v>0</v>
      </c>
      <c r="K45" s="11">
        <v>0</v>
      </c>
      <c r="L45" s="11">
        <v>0</v>
      </c>
      <c r="M45" s="11">
        <v>0</v>
      </c>
      <c r="N45" s="11">
        <v>0</v>
      </c>
      <c r="O45" s="11">
        <f>AdjLsePort2030!J30</f>
        <v>0</v>
      </c>
    </row>
    <row r="46" spans="1:19" x14ac:dyDescent="0.25">
      <c r="A46" t="e">
        <v>#N/A</v>
      </c>
      <c r="B46" t="s">
        <v>6</v>
      </c>
      <c r="C46" t="s">
        <v>49</v>
      </c>
      <c r="D46" t="s">
        <v>7</v>
      </c>
      <c r="E46" s="11">
        <v>0</v>
      </c>
      <c r="F46" s="11">
        <v>0</v>
      </c>
      <c r="G46" s="11">
        <v>0</v>
      </c>
      <c r="H46" s="11">
        <v>0</v>
      </c>
      <c r="I46" s="11">
        <v>0</v>
      </c>
      <c r="J46" s="11">
        <v>0</v>
      </c>
      <c r="K46" s="11">
        <v>0</v>
      </c>
      <c r="L46" s="11">
        <v>0</v>
      </c>
      <c r="M46" s="11">
        <v>0</v>
      </c>
      <c r="N46" s="11">
        <v>0</v>
      </c>
      <c r="O46" s="11">
        <f>AdjLsePort2030!J31</f>
        <v>0</v>
      </c>
    </row>
    <row r="47" spans="1:19" x14ac:dyDescent="0.25">
      <c r="A47" t="e">
        <v>#N/A</v>
      </c>
      <c r="B47" t="s">
        <v>6</v>
      </c>
      <c r="C47" t="s">
        <v>50</v>
      </c>
      <c r="D47" t="s">
        <v>8</v>
      </c>
      <c r="E47" s="11">
        <v>0</v>
      </c>
      <c r="F47" s="11">
        <v>0</v>
      </c>
      <c r="G47" s="11">
        <v>0</v>
      </c>
      <c r="H47" s="11">
        <v>0</v>
      </c>
      <c r="I47" s="11">
        <v>0</v>
      </c>
      <c r="J47" s="11">
        <v>0</v>
      </c>
      <c r="K47" s="11">
        <v>0</v>
      </c>
      <c r="L47" s="11">
        <v>0</v>
      </c>
      <c r="M47" s="11">
        <v>0</v>
      </c>
      <c r="N47" s="11">
        <v>0</v>
      </c>
      <c r="O47" s="11">
        <f>AdjLsePort2030!J32</f>
        <v>0</v>
      </c>
    </row>
    <row r="48" spans="1:19" x14ac:dyDescent="0.25">
      <c r="A48" t="s">
        <v>113</v>
      </c>
      <c r="B48" t="s">
        <v>6</v>
      </c>
      <c r="C48" t="s">
        <v>51</v>
      </c>
      <c r="D48" t="s">
        <v>8</v>
      </c>
      <c r="E48" s="11">
        <v>0</v>
      </c>
      <c r="F48" s="11">
        <v>1.1415525114155252</v>
      </c>
      <c r="G48" s="11">
        <v>1.1415525114155252</v>
      </c>
      <c r="H48" s="11">
        <v>5.32724505327245</v>
      </c>
      <c r="I48" s="11">
        <v>5.32724505327245</v>
      </c>
      <c r="J48" s="11">
        <v>9.1324200913241995</v>
      </c>
      <c r="K48" s="11">
        <v>9.1324200913241995</v>
      </c>
      <c r="L48" s="11">
        <v>12.557077625570775</v>
      </c>
      <c r="M48" s="11">
        <v>12.557077625570775</v>
      </c>
      <c r="N48" s="11">
        <v>12.557077625570775</v>
      </c>
      <c r="O48" s="11">
        <f>AdjLsePort2030!J33</f>
        <v>12.557077625570775</v>
      </c>
    </row>
    <row r="49" spans="1:19" x14ac:dyDescent="0.25">
      <c r="A49" t="s">
        <v>113</v>
      </c>
      <c r="B49" t="s">
        <v>6</v>
      </c>
      <c r="C49" t="s">
        <v>52</v>
      </c>
      <c r="D49" t="s">
        <v>8</v>
      </c>
      <c r="E49" s="39">
        <f t="shared" ref="E49:N49" si="11">E$12*$P49</f>
        <v>82.562486986281286</v>
      </c>
      <c r="F49" s="39">
        <f t="shared" si="11"/>
        <v>209.11820448004337</v>
      </c>
      <c r="G49" s="39">
        <f t="shared" si="11"/>
        <v>211.7299514741965</v>
      </c>
      <c r="H49" s="39">
        <f t="shared" si="11"/>
        <v>227.97091013049163</v>
      </c>
      <c r="I49" s="39">
        <f t="shared" si="11"/>
        <v>234.91230840580815</v>
      </c>
      <c r="J49" s="39">
        <f t="shared" si="11"/>
        <v>249.25189460594061</v>
      </c>
      <c r="K49" s="39">
        <f t="shared" si="11"/>
        <v>328.89536390085738</v>
      </c>
      <c r="L49" s="39">
        <f t="shared" si="11"/>
        <v>332.74531508091297</v>
      </c>
      <c r="M49" s="39">
        <f t="shared" si="11"/>
        <v>342.44095218836878</v>
      </c>
      <c r="N49" s="39">
        <f t="shared" si="11"/>
        <v>347.5358530071012</v>
      </c>
      <c r="O49" s="11">
        <f>AdjLsePort2030!J34</f>
        <v>366.4942377712556</v>
      </c>
      <c r="P49" s="40">
        <f>$O49/SUM($O$37:$O$41,$O$43:$O$44,$O$49,$O$56)</f>
        <v>0.18072400354827925</v>
      </c>
    </row>
    <row r="50" spans="1:19" x14ac:dyDescent="0.25">
      <c r="A50" t="e">
        <v>#N/A</v>
      </c>
      <c r="B50" t="s">
        <v>6</v>
      </c>
      <c r="C50" t="s">
        <v>53</v>
      </c>
      <c r="D50" t="s">
        <v>8</v>
      </c>
      <c r="E50" s="11">
        <v>0</v>
      </c>
      <c r="F50" s="11">
        <v>0</v>
      </c>
      <c r="G50" s="11">
        <v>0</v>
      </c>
      <c r="H50" s="11">
        <v>0</v>
      </c>
      <c r="I50" s="11">
        <v>0</v>
      </c>
      <c r="J50" s="11">
        <v>0</v>
      </c>
      <c r="K50" s="11">
        <v>0</v>
      </c>
      <c r="L50" s="11">
        <v>0</v>
      </c>
      <c r="M50" s="11">
        <v>0</v>
      </c>
      <c r="N50" s="11">
        <v>0</v>
      </c>
      <c r="O50" s="11">
        <f>AdjLsePort2030!J35</f>
        <v>0</v>
      </c>
    </row>
    <row r="51" spans="1:19" x14ac:dyDescent="0.25">
      <c r="A51" t="e">
        <v>#N/A</v>
      </c>
      <c r="B51" t="s">
        <v>6</v>
      </c>
      <c r="C51" t="s">
        <v>54</v>
      </c>
      <c r="D51" t="s">
        <v>8</v>
      </c>
      <c r="E51" s="11">
        <v>0</v>
      </c>
      <c r="F51" s="11">
        <v>0</v>
      </c>
      <c r="G51" s="11">
        <v>0</v>
      </c>
      <c r="H51" s="11">
        <v>0</v>
      </c>
      <c r="I51" s="11">
        <v>0</v>
      </c>
      <c r="J51" s="11">
        <v>0</v>
      </c>
      <c r="K51" s="11">
        <v>0</v>
      </c>
      <c r="L51" s="11">
        <v>0</v>
      </c>
      <c r="M51" s="11">
        <v>0</v>
      </c>
      <c r="N51" s="11">
        <v>0</v>
      </c>
      <c r="O51" s="11">
        <f>AdjLsePort2030!J36</f>
        <v>0</v>
      </c>
    </row>
    <row r="52" spans="1:19" x14ac:dyDescent="0.25">
      <c r="A52" t="s">
        <v>114</v>
      </c>
      <c r="B52" t="s">
        <v>6</v>
      </c>
      <c r="C52" t="s">
        <v>55</v>
      </c>
      <c r="D52" t="s">
        <v>8</v>
      </c>
      <c r="E52" s="11">
        <v>0</v>
      </c>
      <c r="F52" s="11">
        <v>0</v>
      </c>
      <c r="G52" s="11">
        <v>0</v>
      </c>
      <c r="H52" s="11">
        <v>0</v>
      </c>
      <c r="I52" s="11">
        <v>0</v>
      </c>
      <c r="J52" s="11">
        <v>0</v>
      </c>
      <c r="K52" s="11">
        <v>0</v>
      </c>
      <c r="L52" s="11">
        <v>0</v>
      </c>
      <c r="M52" s="11">
        <v>0</v>
      </c>
      <c r="N52" s="11">
        <v>0</v>
      </c>
      <c r="O52" s="11">
        <f>AdjLsePort2030!J37</f>
        <v>150</v>
      </c>
    </row>
    <row r="53" spans="1:19" x14ac:dyDescent="0.25">
      <c r="A53" t="e">
        <v>#N/A</v>
      </c>
      <c r="B53" t="s">
        <v>6</v>
      </c>
      <c r="C53" t="s">
        <v>56</v>
      </c>
      <c r="D53" t="s">
        <v>7</v>
      </c>
      <c r="E53" s="11">
        <v>0</v>
      </c>
      <c r="F53" s="11">
        <v>0</v>
      </c>
      <c r="G53" s="11">
        <v>0</v>
      </c>
      <c r="H53" s="11">
        <v>0</v>
      </c>
      <c r="I53" s="11">
        <v>0</v>
      </c>
      <c r="J53" s="11">
        <v>0</v>
      </c>
      <c r="K53" s="11">
        <v>0</v>
      </c>
      <c r="L53" s="11">
        <v>0</v>
      </c>
      <c r="M53" s="11">
        <v>0</v>
      </c>
      <c r="N53" s="11">
        <v>0</v>
      </c>
      <c r="O53" s="11">
        <f>AdjLsePort2030!J38</f>
        <v>0</v>
      </c>
    </row>
    <row r="54" spans="1:19" x14ac:dyDescent="0.25">
      <c r="A54" t="s">
        <v>115</v>
      </c>
      <c r="B54" t="s">
        <v>6</v>
      </c>
      <c r="C54" t="s">
        <v>57</v>
      </c>
      <c r="D54" t="s">
        <v>8</v>
      </c>
      <c r="E54" s="11">
        <v>0</v>
      </c>
      <c r="F54" s="11">
        <v>0</v>
      </c>
      <c r="G54" s="11">
        <v>0</v>
      </c>
      <c r="H54" s="11">
        <v>0</v>
      </c>
      <c r="I54" s="11">
        <v>0</v>
      </c>
      <c r="J54" s="11">
        <v>0</v>
      </c>
      <c r="K54" s="11">
        <v>0</v>
      </c>
      <c r="L54" s="11">
        <v>0</v>
      </c>
      <c r="M54" s="11">
        <v>0</v>
      </c>
      <c r="N54" s="11">
        <v>0</v>
      </c>
      <c r="O54" s="11">
        <f>AdjLsePort2030!J39</f>
        <v>75</v>
      </c>
    </row>
    <row r="55" spans="1:19" x14ac:dyDescent="0.25">
      <c r="A55" t="s">
        <v>116</v>
      </c>
      <c r="B55" t="s">
        <v>6</v>
      </c>
      <c r="C55" t="s">
        <v>58</v>
      </c>
      <c r="D55" t="s">
        <v>8</v>
      </c>
      <c r="E55" s="11">
        <v>0</v>
      </c>
      <c r="F55" s="11">
        <v>400</v>
      </c>
      <c r="G55" s="11">
        <v>500</v>
      </c>
      <c r="H55" s="11">
        <v>500</v>
      </c>
      <c r="I55" s="11">
        <v>500</v>
      </c>
      <c r="J55" s="11">
        <v>500</v>
      </c>
      <c r="K55" s="11">
        <v>675</v>
      </c>
      <c r="L55" s="11">
        <v>675</v>
      </c>
      <c r="M55" s="11">
        <v>675</v>
      </c>
      <c r="N55" s="11">
        <v>675</v>
      </c>
      <c r="O55" s="11">
        <f>AdjLsePort2030!J40</f>
        <v>675</v>
      </c>
    </row>
    <row r="56" spans="1:19" x14ac:dyDescent="0.25">
      <c r="A56" t="s">
        <v>115</v>
      </c>
      <c r="B56" t="s">
        <v>6</v>
      </c>
      <c r="C56" t="s">
        <v>59</v>
      </c>
      <c r="D56" t="s">
        <v>8</v>
      </c>
      <c r="E56" s="39">
        <f t="shared" ref="E56:N56" si="12">E$12*$P56</f>
        <v>111.29858386395644</v>
      </c>
      <c r="F56" s="39">
        <f t="shared" si="12"/>
        <v>281.90236108887365</v>
      </c>
      <c r="G56" s="39">
        <f t="shared" si="12"/>
        <v>285.42313368755384</v>
      </c>
      <c r="H56" s="39">
        <f t="shared" si="12"/>
        <v>307.31680192624276</v>
      </c>
      <c r="I56" s="39">
        <f t="shared" si="12"/>
        <v>316.67417264360995</v>
      </c>
      <c r="J56" s="39">
        <f t="shared" si="12"/>
        <v>336.00469060069457</v>
      </c>
      <c r="K56" s="39">
        <f t="shared" si="12"/>
        <v>443.36828477161174</v>
      </c>
      <c r="L56" s="39">
        <f t="shared" si="12"/>
        <v>448.55822187169878</v>
      </c>
      <c r="M56" s="39">
        <f t="shared" si="12"/>
        <v>461.62845169529851</v>
      </c>
      <c r="N56" s="39">
        <f t="shared" si="12"/>
        <v>468.49664652264732</v>
      </c>
      <c r="O56" s="11">
        <f>AdjLsePort2030!J41</f>
        <v>494.05354837504672</v>
      </c>
      <c r="P56" s="40">
        <f>$O56/SUM($O$37:$O$41,$O$43:$O$44,$O$49,$O$56)</f>
        <v>0.24362548173349416</v>
      </c>
    </row>
    <row r="57" spans="1:19" x14ac:dyDescent="0.25">
      <c r="A57" t="s">
        <v>109</v>
      </c>
      <c r="B57" t="s">
        <v>4</v>
      </c>
      <c r="C57" t="s">
        <v>60</v>
      </c>
      <c r="D57" t="s">
        <v>7</v>
      </c>
      <c r="E57" s="11">
        <v>13.9</v>
      </c>
      <c r="F57" s="11">
        <v>23</v>
      </c>
      <c r="G57" s="11">
        <v>35</v>
      </c>
      <c r="H57" s="11">
        <v>49</v>
      </c>
      <c r="I57" s="11">
        <v>60</v>
      </c>
      <c r="J57" s="11">
        <v>74</v>
      </c>
      <c r="K57" s="11">
        <v>86</v>
      </c>
      <c r="L57" s="11">
        <v>98</v>
      </c>
      <c r="M57" s="11">
        <v>102</v>
      </c>
      <c r="N57" s="11">
        <v>102</v>
      </c>
      <c r="O57" s="11">
        <f>AdjLsePort2030!J42</f>
        <v>102</v>
      </c>
    </row>
    <row r="58" spans="1:19" x14ac:dyDescent="0.25">
      <c r="A58" t="s">
        <v>112</v>
      </c>
      <c r="B58" t="s">
        <v>5</v>
      </c>
      <c r="C58" t="s">
        <v>61</v>
      </c>
      <c r="D58" t="s">
        <v>7</v>
      </c>
      <c r="E58" s="41">
        <f>E$13*$P58</f>
        <v>0</v>
      </c>
      <c r="F58" s="41">
        <f t="shared" ref="F58:N59" si="13">F$13*$P58</f>
        <v>0</v>
      </c>
      <c r="G58" s="41">
        <f t="shared" si="13"/>
        <v>0</v>
      </c>
      <c r="H58" s="41">
        <f t="shared" si="13"/>
        <v>0</v>
      </c>
      <c r="I58" s="41">
        <f t="shared" si="13"/>
        <v>0</v>
      </c>
      <c r="J58" s="41">
        <f t="shared" si="13"/>
        <v>0</v>
      </c>
      <c r="K58" s="41">
        <f t="shared" si="13"/>
        <v>0</v>
      </c>
      <c r="L58" s="41">
        <f t="shared" si="13"/>
        <v>50</v>
      </c>
      <c r="M58" s="41">
        <f t="shared" si="13"/>
        <v>50</v>
      </c>
      <c r="N58" s="41">
        <f t="shared" si="13"/>
        <v>250</v>
      </c>
      <c r="O58" s="11">
        <f>AdjLsePort2030!J43</f>
        <v>262.82671218049342</v>
      </c>
      <c r="P58" s="42">
        <f>$O58/SUM($O$58:$O$59)</f>
        <v>1</v>
      </c>
    </row>
    <row r="59" spans="1:19" x14ac:dyDescent="0.25">
      <c r="A59" t="e">
        <v>#N/A</v>
      </c>
      <c r="B59" t="s">
        <v>5</v>
      </c>
      <c r="C59" t="s">
        <v>62</v>
      </c>
      <c r="D59" t="s">
        <v>7</v>
      </c>
      <c r="E59" s="41">
        <f>E$13*$P59</f>
        <v>0</v>
      </c>
      <c r="F59" s="41">
        <f t="shared" si="13"/>
        <v>0</v>
      </c>
      <c r="G59" s="41">
        <f t="shared" si="13"/>
        <v>0</v>
      </c>
      <c r="H59" s="41">
        <f t="shared" si="13"/>
        <v>0</v>
      </c>
      <c r="I59" s="41">
        <f t="shared" si="13"/>
        <v>0</v>
      </c>
      <c r="J59" s="41">
        <f t="shared" si="13"/>
        <v>0</v>
      </c>
      <c r="K59" s="41">
        <f t="shared" si="13"/>
        <v>0</v>
      </c>
      <c r="L59" s="41">
        <f t="shared" si="13"/>
        <v>0</v>
      </c>
      <c r="M59" s="41">
        <f t="shared" si="13"/>
        <v>0</v>
      </c>
      <c r="N59" s="41">
        <f t="shared" si="13"/>
        <v>0</v>
      </c>
      <c r="O59" s="11">
        <f>AdjLsePort2030!J44</f>
        <v>0</v>
      </c>
      <c r="P59" s="42">
        <f>$O59/SUM($O$58:$O$59)</f>
        <v>0</v>
      </c>
    </row>
    <row r="60" spans="1:19" x14ac:dyDescent="0.25">
      <c r="A60" t="e">
        <v>#N/A</v>
      </c>
      <c r="B60" t="s">
        <v>5</v>
      </c>
      <c r="C60" t="s">
        <v>63</v>
      </c>
      <c r="D60" t="s">
        <v>8</v>
      </c>
      <c r="E60" s="11">
        <v>0</v>
      </c>
      <c r="F60" s="11">
        <v>0</v>
      </c>
      <c r="G60" s="11">
        <v>0</v>
      </c>
      <c r="H60" s="11">
        <v>0</v>
      </c>
      <c r="I60" s="11">
        <v>0</v>
      </c>
      <c r="J60" s="11">
        <v>0</v>
      </c>
      <c r="K60" s="11">
        <v>0</v>
      </c>
      <c r="L60" s="11">
        <v>0</v>
      </c>
      <c r="M60" s="11">
        <v>0</v>
      </c>
      <c r="N60" s="11">
        <v>0</v>
      </c>
      <c r="O60" s="11">
        <f>AdjLsePort2030!J45</f>
        <v>0</v>
      </c>
    </row>
    <row r="61" spans="1:19" x14ac:dyDescent="0.25">
      <c r="A61" t="s">
        <v>111</v>
      </c>
      <c r="B61" t="s">
        <v>5</v>
      </c>
      <c r="C61" t="s">
        <v>64</v>
      </c>
      <c r="D61" t="s">
        <v>7</v>
      </c>
      <c r="E61" s="11">
        <v>0</v>
      </c>
      <c r="F61" s="11">
        <v>0</v>
      </c>
      <c r="G61" s="11">
        <v>0</v>
      </c>
      <c r="H61" s="11">
        <v>0</v>
      </c>
      <c r="I61" s="11">
        <v>0</v>
      </c>
      <c r="J61" s="11">
        <v>0</v>
      </c>
      <c r="K61" s="11">
        <v>0</v>
      </c>
      <c r="L61" s="11">
        <v>0</v>
      </c>
      <c r="M61" s="11">
        <v>0</v>
      </c>
      <c r="N61" s="11">
        <v>47</v>
      </c>
      <c r="O61" s="11">
        <f>AdjLsePort2030!J46</f>
        <v>47</v>
      </c>
    </row>
    <row r="62" spans="1:19" x14ac:dyDescent="0.25">
      <c r="A62" t="s">
        <v>109</v>
      </c>
      <c r="B62" t="s">
        <v>9</v>
      </c>
      <c r="C62" t="s">
        <v>65</v>
      </c>
      <c r="D62" t="s">
        <v>7</v>
      </c>
      <c r="E62" s="11">
        <v>0</v>
      </c>
      <c r="F62" s="11">
        <v>79</v>
      </c>
      <c r="G62" s="11">
        <v>236.5</v>
      </c>
      <c r="H62" s="11">
        <v>245.5</v>
      </c>
      <c r="I62" s="11">
        <v>254.5</v>
      </c>
      <c r="J62" s="11">
        <v>263.5</v>
      </c>
      <c r="K62" s="11">
        <v>316.37</v>
      </c>
      <c r="L62" s="11">
        <v>316.37</v>
      </c>
      <c r="M62" s="11">
        <v>316.37</v>
      </c>
      <c r="N62" s="11">
        <v>316.37</v>
      </c>
      <c r="O62" s="11">
        <f>AdjLsePort2030!J47</f>
        <v>316.37</v>
      </c>
      <c r="R62" s="38">
        <f>AdjLsePort2030!N47</f>
        <v>0.1586265748721937</v>
      </c>
      <c r="S62" s="38">
        <f>AdjLsePort2030!O47</f>
        <v>0.84137342512780622</v>
      </c>
    </row>
    <row r="63" spans="1:19" x14ac:dyDescent="0.25">
      <c r="A63" t="s">
        <v>110</v>
      </c>
      <c r="B63" t="s">
        <v>6</v>
      </c>
      <c r="C63" t="s">
        <v>66</v>
      </c>
      <c r="D63" t="s">
        <v>7</v>
      </c>
      <c r="E63" s="11">
        <v>0</v>
      </c>
      <c r="F63" s="11">
        <v>0</v>
      </c>
      <c r="G63" s="11">
        <v>100</v>
      </c>
      <c r="H63" s="11">
        <v>100</v>
      </c>
      <c r="I63" s="11">
        <v>103</v>
      </c>
      <c r="J63" s="11">
        <v>109</v>
      </c>
      <c r="K63" s="11">
        <v>155</v>
      </c>
      <c r="L63" s="11">
        <v>161.69999999999999</v>
      </c>
      <c r="M63" s="11">
        <v>161.69999999999999</v>
      </c>
      <c r="N63" s="11">
        <v>161.69999999999999</v>
      </c>
      <c r="O63" s="11">
        <f>AdjLsePort2030!J48</f>
        <v>161.69999999999999</v>
      </c>
    </row>
    <row r="64" spans="1:19" x14ac:dyDescent="0.25">
      <c r="A64" t="s">
        <v>109</v>
      </c>
      <c r="B64" t="s">
        <v>3</v>
      </c>
      <c r="C64" t="s">
        <v>67</v>
      </c>
      <c r="D64" t="s">
        <v>7</v>
      </c>
      <c r="E64" s="11">
        <v>14.2</v>
      </c>
      <c r="F64" s="11">
        <v>26</v>
      </c>
      <c r="G64" s="11">
        <v>41</v>
      </c>
      <c r="H64" s="11">
        <v>58.5</v>
      </c>
      <c r="I64" s="11">
        <v>60.546999999999997</v>
      </c>
      <c r="J64" s="11">
        <v>60.546999999999997</v>
      </c>
      <c r="K64" s="11">
        <v>60.546999999999997</v>
      </c>
      <c r="L64" s="11">
        <v>60.546999999999997</v>
      </c>
      <c r="M64" s="11">
        <v>60.546999999999997</v>
      </c>
      <c r="N64" s="11">
        <v>60.546999999999997</v>
      </c>
      <c r="O64" s="11">
        <f>AdjLsePort2030!J49</f>
        <v>60.546999999999997</v>
      </c>
    </row>
    <row r="65" spans="2:15" x14ac:dyDescent="0.25">
      <c r="B65" s="1" t="s">
        <v>102</v>
      </c>
      <c r="C65" s="1"/>
      <c r="D65" s="1"/>
      <c r="E65" s="17">
        <f>SUM(E18:E64)</f>
        <v>3397.5384313130617</v>
      </c>
      <c r="F65" s="17">
        <f t="shared" ref="F65:O65" si="14">SUM(F18:F64)</f>
        <v>6384.7201970275628</v>
      </c>
      <c r="G65" s="17">
        <f t="shared" si="14"/>
        <v>7407.5451165761051</v>
      </c>
      <c r="H65" s="17">
        <f t="shared" si="14"/>
        <v>8073.2791358157847</v>
      </c>
      <c r="I65" s="17">
        <f t="shared" si="14"/>
        <v>8216.1331868989673</v>
      </c>
      <c r="J65" s="17">
        <f t="shared" si="14"/>
        <v>8418.6645129612352</v>
      </c>
      <c r="K65" s="17">
        <f t="shared" si="14"/>
        <v>10708.073455610051</v>
      </c>
      <c r="L65" s="17">
        <f t="shared" si="14"/>
        <v>10836.226329048186</v>
      </c>
      <c r="M65" s="17">
        <f t="shared" si="14"/>
        <v>10938.67698048903</v>
      </c>
      <c r="N65" s="17">
        <f t="shared" si="14"/>
        <v>11272.813668774466</v>
      </c>
      <c r="O65" s="17">
        <f t="shared" si="14"/>
        <v>11786.08464828423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AdjLsePort2030</vt:lpstr>
      <vt:lpstr>AdjLsePortByYear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2018-11-06T02:37:00Z</dcterms:created>
  <dcterms:modified xsi:type="dcterms:W3CDTF">2018-11-06T02:49:21Z</dcterms:modified>
</cp:coreProperties>
</file>