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ustomProperty6.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empra-my.sharepoint.com/personal/rpisaneschi_sdge_com/Documents/"/>
    </mc:Choice>
  </mc:AlternateContent>
  <xr:revisionPtr revIDLastSave="0" documentId="8_{3C875E3A-A641-4FAB-A4CF-6195B02EC4A8}" xr6:coauthVersionLast="47" xr6:coauthVersionMax="47" xr10:uidLastSave="{00000000-0000-0000-0000-000000000000}"/>
  <bookViews>
    <workbookView xWindow="-120" yWindow="-120" windowWidth="51840" windowHeight="21120" xr2:uid="{79446AAD-70E6-4E1D-B48D-92C43DFA041E}"/>
  </bookViews>
  <sheets>
    <sheet name="Summary" sheetId="2" r:id="rId1"/>
    <sheet name="Costs by Operating District" sheetId="4" r:id="rId2"/>
    <sheet name="Pressure Districts" sheetId="7" r:id="rId3"/>
    <sheet name="Directions" sheetId="11" r:id="rId4"/>
    <sheet name="Definitions" sheetId="12" r:id="rId5"/>
    <sheet name="Definitions of Other Misc Costs" sheetId="10" r:id="rId6"/>
  </sheets>
  <definedNames>
    <definedName name="_ftn1" localSheetId="1">'Costs by Operating District'!$A$14</definedName>
    <definedName name="_ftn1" localSheetId="5">'Definitions of Other Misc Costs'!#REF!</definedName>
    <definedName name="_ftn1" localSheetId="2">'Pressure Districts'!#REF!</definedName>
    <definedName name="_ftn1" localSheetId="0">Summary!$A$14</definedName>
    <definedName name="_ftn2" localSheetId="1">'Costs by Operating District'!$A$15</definedName>
    <definedName name="_ftn2" localSheetId="5">'Definitions of Other Misc Costs'!#REF!</definedName>
    <definedName name="_ftn2" localSheetId="2">'Pressure Districts'!#REF!</definedName>
    <definedName name="_ftn2" localSheetId="0">Summary!$A$15</definedName>
    <definedName name="_ftn4" localSheetId="4">Definitions!$B$33</definedName>
    <definedName name="_ftn5" localSheetId="4">Definitions!$B$34</definedName>
    <definedName name="_ftn6" localSheetId="4">Definitions!$B$35</definedName>
    <definedName name="_ftn7" localSheetId="4">Definitions!$B$36</definedName>
    <definedName name="_ftnref1" localSheetId="1">'Costs by Operating District'!$E$3</definedName>
    <definedName name="_ftnref1" localSheetId="5">'Definitions of Other Misc Costs'!#REF!</definedName>
    <definedName name="_ftnref1" localSheetId="2">'Pressure Districts'!#REF!</definedName>
    <definedName name="_ftnref1" localSheetId="0">Summary!$E$3</definedName>
    <definedName name="_ftnref10" localSheetId="4">Definitions!$B$23</definedName>
    <definedName name="_ftnref11" localSheetId="4">Definitions!$B$25</definedName>
    <definedName name="_ftnref2" localSheetId="1">'Costs by Operating District'!$E$7</definedName>
    <definedName name="_ftnref2" localSheetId="5">'Definitions of Other Misc Costs'!#REF!</definedName>
    <definedName name="_ftnref2" localSheetId="2">'Pressure Districts'!#REF!</definedName>
    <definedName name="_ftnref2" localSheetId="0">Summary!$E$7</definedName>
    <definedName name="_ftnref3" localSheetId="4">Definitions!$B$14</definedName>
    <definedName name="_ftnref4" localSheetId="4">Definitions!$B$15</definedName>
    <definedName name="_ftnref5" localSheetId="4">Definitions!$B$16</definedName>
    <definedName name="_ftnref6" localSheetId="4">Definitions!$B$17</definedName>
    <definedName name="_ftnref7" localSheetId="4">Definitions!$B$18</definedName>
    <definedName name="_ftnref8" localSheetId="4">Definitions!$B$21</definedName>
    <definedName name="_ftnref9" localSheetId="4">Definitions!$B$22</definedName>
    <definedName name="_Hlk206443901" localSheetId="3">Directions!$B$8</definedName>
    <definedName name="_xlnm.Print_Area" localSheetId="1">'Costs by Operating District'!$A$1:$K$23</definedName>
    <definedName name="_xlnm.Print_Area" localSheetId="4">Definitions!$B$1:$B$40</definedName>
    <definedName name="_xlnm.Print_Area" localSheetId="5">'Definitions of Other Misc Costs'!$A$1:$C$7</definedName>
    <definedName name="_xlnm.Print_Area" localSheetId="3">Directions!$B$1:$B$8</definedName>
    <definedName name="_xlnm.Print_Area" localSheetId="2">'Pressure Districts'!$A$2:$M$95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4" l="1"/>
  <c r="G7" i="4"/>
  <c r="F7" i="4"/>
  <c r="C4" i="7"/>
  <c r="G8" i="4" s="1"/>
  <c r="H10" i="4"/>
  <c r="H3" i="4" s="1"/>
  <c r="I10" i="4"/>
  <c r="I3" i="4" s="1"/>
  <c r="E95" i="7"/>
  <c r="K95" i="7"/>
  <c r="J95" i="7"/>
  <c r="H95" i="7"/>
  <c r="C95" i="7" s="1"/>
  <c r="K17" i="4"/>
  <c r="K16" i="4"/>
  <c r="K15" i="4"/>
  <c r="K14" i="4"/>
  <c r="K13" i="4"/>
  <c r="K12" i="4"/>
  <c r="C48" i="7"/>
  <c r="F95" i="7"/>
  <c r="F8" i="4" l="1"/>
  <c r="I2" i="4"/>
  <c r="E6" i="4"/>
  <c r="C53" i="7"/>
  <c r="H8" i="4" s="1"/>
  <c r="H2" i="4" s="1"/>
  <c r="I7" i="4"/>
  <c r="C93" i="7"/>
  <c r="I92" i="7"/>
  <c r="D92" i="7" s="1"/>
  <c r="I93" i="7"/>
  <c r="D93" i="7" s="1"/>
  <c r="I40" i="7"/>
  <c r="D40" i="7" s="1"/>
  <c r="I4"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9" i="7"/>
  <c r="C50" i="7"/>
  <c r="C51" i="7"/>
  <c r="C52"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4" i="7"/>
  <c r="F5" i="4"/>
  <c r="C9" i="7"/>
  <c r="C8" i="7"/>
  <c r="C7" i="7"/>
  <c r="C6" i="7"/>
  <c r="C5" i="7"/>
  <c r="C10" i="7"/>
  <c r="I15" i="7"/>
  <c r="D15" i="7" s="1"/>
  <c r="I12" i="7"/>
  <c r="D12" i="7" s="1"/>
  <c r="I13" i="7"/>
  <c r="D13" i="7" s="1"/>
  <c r="I14" i="7"/>
  <c r="D14" i="7" s="1"/>
  <c r="I16" i="7"/>
  <c r="D16" i="7" s="1"/>
  <c r="I17" i="7"/>
  <c r="D17" i="7" s="1"/>
  <c r="I18" i="7"/>
  <c r="D18" i="7" s="1"/>
  <c r="I19" i="7"/>
  <c r="D19" i="7" s="1"/>
  <c r="I20" i="7"/>
  <c r="D20" i="7" s="1"/>
  <c r="I21" i="7"/>
  <c r="D21" i="7" s="1"/>
  <c r="I22" i="7"/>
  <c r="D22" i="7" s="1"/>
  <c r="I23" i="7"/>
  <c r="D23" i="7" s="1"/>
  <c r="I24" i="7"/>
  <c r="D24" i="7" s="1"/>
  <c r="I25" i="7"/>
  <c r="D25" i="7" s="1"/>
  <c r="I26" i="7"/>
  <c r="D26" i="7" s="1"/>
  <c r="I27" i="7"/>
  <c r="D27" i="7" s="1"/>
  <c r="I28" i="7"/>
  <c r="D28" i="7" s="1"/>
  <c r="I29" i="7"/>
  <c r="D29" i="7" s="1"/>
  <c r="I30" i="7"/>
  <c r="D30" i="7" s="1"/>
  <c r="I31" i="7"/>
  <c r="D31" i="7" s="1"/>
  <c r="I32" i="7"/>
  <c r="D32" i="7" s="1"/>
  <c r="I33" i="7"/>
  <c r="D33" i="7" s="1"/>
  <c r="I34" i="7"/>
  <c r="D34" i="7" s="1"/>
  <c r="I35" i="7"/>
  <c r="D35" i="7" s="1"/>
  <c r="I36" i="7"/>
  <c r="D36" i="7" s="1"/>
  <c r="I37" i="7"/>
  <c r="D37" i="7" s="1"/>
  <c r="I38" i="7"/>
  <c r="D38" i="7" s="1"/>
  <c r="I39" i="7"/>
  <c r="D39" i="7" s="1"/>
  <c r="I41" i="7"/>
  <c r="D41" i="7" s="1"/>
  <c r="I42" i="7"/>
  <c r="D42" i="7" s="1"/>
  <c r="I43" i="7"/>
  <c r="D43" i="7" s="1"/>
  <c r="I44" i="7"/>
  <c r="D44" i="7" s="1"/>
  <c r="I45" i="7"/>
  <c r="D45" i="7" s="1"/>
  <c r="I46" i="7"/>
  <c r="D46" i="7" s="1"/>
  <c r="I47" i="7"/>
  <c r="D47" i="7" s="1"/>
  <c r="I48" i="7"/>
  <c r="D48" i="7" s="1"/>
  <c r="I49" i="7"/>
  <c r="D49" i="7" s="1"/>
  <c r="I50" i="7"/>
  <c r="D50" i="7" s="1"/>
  <c r="I51" i="7"/>
  <c r="D51" i="7" s="1"/>
  <c r="I52" i="7"/>
  <c r="D52" i="7" s="1"/>
  <c r="I53" i="7"/>
  <c r="D53" i="7" s="1"/>
  <c r="I54" i="7"/>
  <c r="D54" i="7" s="1"/>
  <c r="I55" i="7"/>
  <c r="D55" i="7" s="1"/>
  <c r="I56" i="7"/>
  <c r="D56" i="7" s="1"/>
  <c r="I57" i="7"/>
  <c r="D57" i="7" s="1"/>
  <c r="I58" i="7"/>
  <c r="D58" i="7" s="1"/>
  <c r="I59" i="7"/>
  <c r="D59" i="7" s="1"/>
  <c r="I60" i="7"/>
  <c r="D60" i="7" s="1"/>
  <c r="I61" i="7"/>
  <c r="D61" i="7" s="1"/>
  <c r="I62" i="7"/>
  <c r="D62" i="7" s="1"/>
  <c r="I63" i="7"/>
  <c r="D63" i="7" s="1"/>
  <c r="I64" i="7"/>
  <c r="D64" i="7" s="1"/>
  <c r="I65" i="7"/>
  <c r="D65" i="7" s="1"/>
  <c r="I66" i="7"/>
  <c r="D66" i="7" s="1"/>
  <c r="I67" i="7"/>
  <c r="D67" i="7" s="1"/>
  <c r="I68" i="7"/>
  <c r="D68" i="7" s="1"/>
  <c r="I69" i="7"/>
  <c r="D69" i="7" s="1"/>
  <c r="I70" i="7"/>
  <c r="D70" i="7" s="1"/>
  <c r="I71" i="7"/>
  <c r="D71" i="7" s="1"/>
  <c r="I72" i="7"/>
  <c r="D72" i="7" s="1"/>
  <c r="I73" i="7"/>
  <c r="D73" i="7" s="1"/>
  <c r="I74" i="7"/>
  <c r="D74" i="7" s="1"/>
  <c r="I75" i="7"/>
  <c r="D75" i="7" s="1"/>
  <c r="I76" i="7"/>
  <c r="D76" i="7" s="1"/>
  <c r="I77" i="7"/>
  <c r="D77" i="7" s="1"/>
  <c r="I78" i="7"/>
  <c r="D78" i="7" s="1"/>
  <c r="I79" i="7"/>
  <c r="D79" i="7" s="1"/>
  <c r="I80" i="7"/>
  <c r="D80" i="7" s="1"/>
  <c r="I81" i="7"/>
  <c r="D81" i="7" s="1"/>
  <c r="I82" i="7"/>
  <c r="D82" i="7" s="1"/>
  <c r="I83" i="7"/>
  <c r="D83" i="7" s="1"/>
  <c r="I84" i="7"/>
  <c r="D84" i="7" s="1"/>
  <c r="I85" i="7"/>
  <c r="D85" i="7" s="1"/>
  <c r="I86" i="7"/>
  <c r="D86" i="7" s="1"/>
  <c r="I87" i="7"/>
  <c r="D87" i="7" s="1"/>
  <c r="I88" i="7"/>
  <c r="D88" i="7" s="1"/>
  <c r="I89" i="7"/>
  <c r="D89" i="7" s="1"/>
  <c r="I90" i="7"/>
  <c r="D90" i="7" s="1"/>
  <c r="I91" i="7"/>
  <c r="D91" i="7" s="1"/>
  <c r="I94" i="7"/>
  <c r="D94" i="7" s="1"/>
  <c r="I5" i="7"/>
  <c r="D5" i="7" s="1"/>
  <c r="I6" i="7"/>
  <c r="D6" i="7" s="1"/>
  <c r="I7" i="7"/>
  <c r="D7" i="7" s="1"/>
  <c r="I8" i="7"/>
  <c r="D8" i="7" s="1"/>
  <c r="I9" i="7"/>
  <c r="D9" i="7" s="1"/>
  <c r="I10" i="7"/>
  <c r="D10" i="7" s="1"/>
  <c r="I11" i="7"/>
  <c r="D11" i="7" s="1"/>
  <c r="C11" i="7"/>
  <c r="F10" i="4"/>
  <c r="G10" i="4"/>
  <c r="E10" i="4"/>
  <c r="E5" i="4"/>
  <c r="D12" i="2"/>
  <c r="I95" i="7" l="1"/>
  <c r="D95" i="7" s="1"/>
  <c r="G5" i="4"/>
  <c r="G6" i="4"/>
  <c r="I5" i="4"/>
  <c r="I6" i="4"/>
  <c r="G4" i="4"/>
  <c r="G2" i="4"/>
  <c r="G3" i="4"/>
  <c r="F4" i="4"/>
  <c r="F2" i="4"/>
  <c r="I4" i="4"/>
  <c r="H5" i="4"/>
  <c r="H6" i="4"/>
  <c r="H4" i="4"/>
  <c r="D4" i="7"/>
  <c r="F9" i="4" s="1"/>
  <c r="F6" i="4" s="1"/>
  <c r="K7" i="4"/>
  <c r="E4" i="4"/>
  <c r="K4" i="4" s="1"/>
  <c r="K10" i="4"/>
  <c r="E2" i="4"/>
  <c r="K2" i="4" s="1"/>
  <c r="K8" i="4"/>
  <c r="E3" i="4"/>
  <c r="K3" i="4" s="1"/>
  <c r="K5" i="4" l="1"/>
  <c r="D5" i="2" s="1"/>
  <c r="K6" i="4"/>
  <c r="D6" i="2" s="1"/>
  <c r="F3" i="4"/>
  <c r="K9" i="4"/>
  <c r="D9" i="2" s="1"/>
  <c r="D2" i="2"/>
  <c r="D4" i="2"/>
  <c r="D10" i="2"/>
  <c r="D7" i="2"/>
  <c r="D3" i="2"/>
  <c r="D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tc={DD08D59F-7378-4BE5-89AA-FD2196BA32A0}</author>
  </authors>
  <commentList>
    <comment ref="B16" authorId="0" shapeId="0" xr:uid="{DD08D59F-7378-4BE5-89AA-FD2196BA32A0}">
      <text>
        <t>[Threaded comment]
Your version of Excel allows you to read this threaded comment; however, any edits to it will get removed if the file is opened in a newer version of Excel. Learn more: https://go.microsoft.com/fwlink/?linkid=870924
Comment:
    Because terms like “district” can refer to different sizes and be so confusing, and utilities may be tempted to use different ones, I think it’s useful to list them in the footnotes.</t>
      </text>
    </comment>
  </commentList>
</comments>
</file>

<file path=xl/sharedStrings.xml><?xml version="1.0" encoding="utf-8"?>
<sst xmlns="http://schemas.openxmlformats.org/spreadsheetml/2006/main" count="530" uniqueCount="261">
  <si>
    <t>Row ID</t>
  </si>
  <si>
    <t>Program Category</t>
  </si>
  <si>
    <t>Row Name</t>
  </si>
  <si>
    <t>Value</t>
  </si>
  <si>
    <t>Definition [3]</t>
  </si>
  <si>
    <t>D1</t>
  </si>
  <si>
    <t>Regulator station replacement programs [2]</t>
  </si>
  <si>
    <t>Cost per service, for regulator station replacement</t>
  </si>
  <si>
    <t>Average cost of replacing gas distribution regulator stations, per service. Also shown in next table, row E1, final column.</t>
  </si>
  <si>
    <t>D2</t>
  </si>
  <si>
    <t>Cost per customer meter, for regulator station replacement</t>
  </si>
  <si>
    <t>Average cost of replacing gas distribution regulator stations, per meter. Also shown in next table, row E2, final column.</t>
  </si>
  <si>
    <t>D3</t>
  </si>
  <si>
    <t>Cost per regulator station replaced</t>
  </si>
  <si>
    <t>Average cost of replacing a gas distribution regulator station. Also shown in next table, row E3, final column.</t>
  </si>
  <si>
    <t>D4</t>
  </si>
  <si>
    <t>Services per station, for replaced regulator stations</t>
  </si>
  <si>
    <t>Average number of services served by a replaced regulator station.  Also shown in next table, row E4, final column.</t>
  </si>
  <si>
    <t>D5</t>
  </si>
  <si>
    <t>Meters per station, for replaced regulator stations</t>
  </si>
  <si>
    <t xml:space="preserve">Average number of meters[1] served by a replaced regulator station.  Also shown in next table, row E5, final column. </t>
  </si>
  <si>
    <t>D6</t>
  </si>
  <si>
    <t>Regulator station replacement programs</t>
  </si>
  <si>
    <t>Regulator stations replaced per year</t>
  </si>
  <si>
    <t>Average regulator stations replaced per year. Also shown in next table, row E6, final column.</t>
  </si>
  <si>
    <t>D7</t>
  </si>
  <si>
    <t>Services affected by replaced regulator stations</t>
  </si>
  <si>
    <t>Services served by replaced regulator stations.  Also shown in next table, row E7, final column.</t>
  </si>
  <si>
    <t>D8</t>
  </si>
  <si>
    <t>Meters affected by replaced regulator stations</t>
  </si>
  <si>
    <t>Meters served by replaced regulator stations.  Also shown in next table, row E8, final column.</t>
  </si>
  <si>
    <t>D9</t>
  </si>
  <si>
    <t>Total costs, for regulator station replacement</t>
  </si>
  <si>
    <t>Total costs of regulator station replacement program work orders.  Also shown in next table, row E9, final column.</t>
  </si>
  <si>
    <t>D10</t>
  </si>
  <si>
    <t>NA</t>
  </si>
  <si>
    <t>Maintenance cost per regulator station</t>
  </si>
  <si>
    <t>Average cost of regulator station maintenance, per service, not including replacement costs. Also shown in later table, cell H1.</t>
  </si>
  <si>
    <t>D11</t>
  </si>
  <si>
    <t>Project planning period, for regulator station replacement</t>
  </si>
  <si>
    <t>Average days between the date that the regulator station was identified for replacement and the date that replacement activities broke ground. Also shown in next table, row E14, final column.</t>
  </si>
  <si>
    <t>[1]  [Note: Footnote From Template] Meters analogous to “customers” reported in existing data.</t>
  </si>
  <si>
    <t xml:space="preserve">[3] All values are calculated as defined in the "Definition" column for every field that includes a cell calculation or equivalent field in "Definition."	</t>
  </si>
  <si>
    <t>Definition [4]</t>
  </si>
  <si>
    <t>Metro (2021-2024)</t>
  </si>
  <si>
    <t>Beach Cities(2021-2024)</t>
  </si>
  <si>
    <t>North East (2021-2024)</t>
  </si>
  <si>
    <t>North Coast (2021-2024)</t>
  </si>
  <si>
    <t>Eastern (2021-2024)</t>
  </si>
  <si>
    <t>…</t>
  </si>
  <si>
    <t>Totals or Averages Across All Operating Districts</t>
  </si>
  <si>
    <t>E1</t>
  </si>
  <si>
    <r>
      <t>Average cost of replacing gas distribution regulator stations</t>
    </r>
    <r>
      <rPr>
        <sz val="12"/>
        <color rgb="FF000000"/>
        <rFont val="Book Antiqua"/>
        <family val="1"/>
      </rPr>
      <t>, per service. Calculated by dividing E9 by E7.</t>
    </r>
  </si>
  <si>
    <t>E2</t>
  </si>
  <si>
    <r>
      <t>Average cost of replacing gas distribution regulator stations</t>
    </r>
    <r>
      <rPr>
        <sz val="12"/>
        <color rgb="FF000000"/>
        <rFont val="Book Antiqua"/>
        <family val="1"/>
      </rPr>
      <t>, per meter. Calculated by dividing E9 by E8.</t>
    </r>
  </si>
  <si>
    <t>E3</t>
  </si>
  <si>
    <t>Average cost of replacing a gas distribution regulator station. Calculated by dividing E9 by E6.</t>
  </si>
  <si>
    <t>E4</t>
  </si>
  <si>
    <t xml:space="preserve">Average number of services served by a replaced regulator station.  Calculated by dividing E7 by E6. </t>
  </si>
  <si>
    <t>E5</t>
  </si>
  <si>
    <t xml:space="preserve">Average number of meters served by a replaced regulator station.  Calculated by dividing E8 by E6. </t>
  </si>
  <si>
    <t>E6</t>
  </si>
  <si>
    <t>Average regulator stations replaced per year.</t>
  </si>
  <si>
    <t>E7</t>
  </si>
  <si>
    <t xml:space="preserve">Average number of services served by replaced regulator stations.  In cases where a pressure district is served by more than one regulator station, include only the replaced regulator station’s share of the pressure district’s services in the calculation.[1] </t>
  </si>
  <si>
    <t>E8</t>
  </si>
  <si>
    <t xml:space="preserve">Average number of meters served by replaced regulator stations.  In cases where a pressure district is served by more than one regulator station, include only the replaced regulator station’s share of the pressure district’s meters in the calculation.[2] </t>
  </si>
  <si>
    <t>E9</t>
  </si>
  <si>
    <t>Total costs of regulator station replacement program work orders. Calculated by summing E10, E11, E12 and E13.</t>
  </si>
  <si>
    <t>Cost Group</t>
  </si>
  <si>
    <t>E10</t>
  </si>
  <si>
    <t>Regulator station replacement programs [3]</t>
  </si>
  <si>
    <t>Internal Labor and Related Costs</t>
  </si>
  <si>
    <t>Sum of salaries of utility employees; benefits (health, retirement, disability, etc.) associated with utility employee labor; employee travel costs, including meals, lodging, mileage, per diem, incidentals, and any other travel costs; and payroll taxes.</t>
  </si>
  <si>
    <t>N/A</t>
  </si>
  <si>
    <t>E11</t>
  </si>
  <si>
    <t>External Labor and Related Costs</t>
  </si>
  <si>
    <t xml:space="preserve">Combine “external labor” and contracts costs.  Includes contracts for services and for employees.  Include equipment rental here. </t>
  </si>
  <si>
    <t>E12</t>
  </si>
  <si>
    <t>Materials</t>
  </si>
  <si>
    <t>Cost of pipe, valves, fittings, regulators, and other materials installed at the project.</t>
  </si>
  <si>
    <t>E13</t>
  </si>
  <si>
    <t>Other Misc Costs</t>
  </si>
  <si>
    <t>Sum of costs in the cost categories “Fleet,” “Permitting,” “AFUDC,” “Land,” “Other,” and “Administrative &amp; General Costs” as defined above.</t>
  </si>
  <si>
    <t>E14</t>
  </si>
  <si>
    <t>Average days between the date that the regulator station was identified for replacement and the date that replacement activities broke ground.</t>
  </si>
  <si>
    <t>E15</t>
  </si>
  <si>
    <t>Project time to completion, for regulator station replacement</t>
  </si>
  <si>
    <t>Average days between the date that the regulator station was identified for replacement and the date that the replacement station was placed in operation.</t>
  </si>
  <si>
    <t>[1] If all regulator stations in a pressure district serve an equal number of services, then that value would be shown in F2 for that pressure district.</t>
  </si>
  <si>
    <t>[2] If all regulator stations in a pressure district serve an equal number of meters, then that value would be shown in F3 for that pressure district.</t>
  </si>
  <si>
    <t>[3] Reg station replacement projects that occurred between years 2021-2024 were a component of much larger projects.  Work order dollar amounts are not reflective of true costs of regulator station replacement costs only.</t>
  </si>
  <si>
    <t xml:space="preserve">[4] All values are calculated as defined in the "Definition" column for every field that includes a cell calculation or equivalent field in "Definition."	</t>
  </si>
  <si>
    <t>Column ID</t>
  </si>
  <si>
    <t>F1</t>
  </si>
  <si>
    <t>F2</t>
  </si>
  <si>
    <t>F3</t>
  </si>
  <si>
    <t>F4</t>
  </si>
  <si>
    <t>F5</t>
  </si>
  <si>
    <t>F6</t>
  </si>
  <si>
    <t>F7</t>
  </si>
  <si>
    <t>F8</t>
  </si>
  <si>
    <t>F9</t>
  </si>
  <si>
    <t>F10</t>
  </si>
  <si>
    <t>F11</t>
  </si>
  <si>
    <t>F12</t>
  </si>
  <si>
    <t>Column Name</t>
  </si>
  <si>
    <t>Pressure district</t>
  </si>
  <si>
    <t>Services per regulator station</t>
  </si>
  <si>
    <t>Meters per regulator station</t>
  </si>
  <si>
    <t>Regulator stations</t>
  </si>
  <si>
    <t>Regulator stations identified for replacement</t>
  </si>
  <si>
    <t>Pressure category</t>
  </si>
  <si>
    <t>Services served</t>
  </si>
  <si>
    <t>Meters served</t>
  </si>
  <si>
    <t>Core meters served</t>
  </si>
  <si>
    <t>Non-core meters served</t>
  </si>
  <si>
    <t>Operating district</t>
  </si>
  <si>
    <t>Census tracts</t>
  </si>
  <si>
    <t>Definition</t>
  </si>
  <si>
    <t>ID number for the pressure district.</t>
  </si>
  <si>
    <t>Average number of services served by regulator stations in the pressure district. Calculated by dividing F7 by F4.</t>
  </si>
  <si>
    <t>Average number of meters served by regulator stations in the pressure district. Calculated by dividing F8 by F4.</t>
  </si>
  <si>
    <t>Number of gas distribution regulator stations immediately serving the pressure district.</t>
  </si>
  <si>
    <r>
      <rPr>
        <sz val="12"/>
        <color rgb="FF000000"/>
        <rFont val="Book Antiqua"/>
        <family val="1"/>
      </rPr>
      <t>Regulator stations whose replacement is forecast to begin during the next ten years, identified consistent with each utility’s existing project selection methods, at an annual replacement rate consistent with the rates approved in each utility’s most recently adopted general rate case decision.</t>
    </r>
    <r>
      <rPr>
        <sz val="12"/>
        <color rgb="FF000000"/>
        <rFont val="Garamond"/>
        <family val="1"/>
      </rPr>
      <t xml:space="preserve">  </t>
    </r>
    <r>
      <rPr>
        <sz val="8"/>
        <color rgb="FF000000"/>
        <rFont val="Book Antiqua"/>
        <family val="1"/>
      </rPr>
      <t> </t>
    </r>
  </si>
  <si>
    <t>“Medium-pressure” or “low-pressure.”</t>
  </si>
  <si>
    <t>Number of customer services connected to the pressure district.</t>
  </si>
  <si>
    <t>Number of customer meters connected to the pressure district. Sum of F9 and F10.</t>
  </si>
  <si>
    <t>Number of core customer meters connected to the pressure district.</t>
  </si>
  <si>
    <t>Number of non-core customer meters connected to the pressure district.</t>
  </si>
  <si>
    <t>Name and ID number of the operating district that the pressure district is in.</t>
  </si>
  <si>
    <t>ID numbers of all 2020 census tracts overlapping the district.</t>
  </si>
  <si>
    <t>Medium Pressure</t>
  </si>
  <si>
    <t>NORTHCOAST, NORTHEAST, BEACHCITIES</t>
  </si>
  <si>
    <t>6073017021, 6073008358, 6073017053, 6073020027, 6073018609, 6073020019, 6073020214, 6073017107, 6073017037, 6073017045, 6073019405, 6073019806, 6073019302, 6073019904, 6073019301, 6073019207, 6073017808, 6073008348, 6073020403, 6073019403, 6073019903, 6073008347, 6073018300, 6073018511, 6073017046, 6073018603, 6073017604, 6073008356, 6073019303, 6073008355, 6073019905, 6073019809, 6073017056, 6073020710, , 6073008324, 6073018507, 6073021500, 6073008350, 6073017811, 6073019602, 6073020306, 6073020404, 6073019503, 6073017044, 6073018513, 6073020401, 6073020602, 6073019406, 6073017200, 6073020500, 6073019205, 6073017051, 6073008327, 6073008354, 6073017018, 6073019808, 6073008360, 6073018611, 6073008335, 6073018514, 6073017404, 6073018610, 6073019804, 6073020305, 6073020017, 6073008346, 6073008337, 6073017110, 6073020025, 6073018400, 6073018510, 6073008351, 6073017047, 6073019902, 6073017022, 6073017015, 6073017040, 6073019502, 6073017403, 6073020706, 6073017049, 6073017030, 6073019501, 6073017304, 6073017033, 6073019803, 6073020707, 6073017010, 6073017041, 6073018000, 6073017019, 6073008328, 6073020015, 6073017601, 6073019805, 6073020029, 6073017603, 6073020304, 6073009504, 6073020103, 6073018100, 6073018200, 6073017109, 6073017050, 6073017048, 6073017014, 6073017809, 6073020020, 6073017502, 6073017034, 6073017900, 6073017108, 6073019404, 6073020211, 6073008349, 6073019702, 6073020013, 6073020106, 6073020705, 6073018512, 6073017031, 6073008333, 6073020308, 6073018516, 6073017036, 6073020016, 6073020202, 6073020109, 6073020708, 6073019203, 6073019601, 6073017052, 6073020014, 6073020021, 6073020028, 6073017039, 6073018608, 6073017009, 6073017020, 6073018517, 6073019701, 6073018519, 6073017801, 6073018504, 6073017055, 6073008366, 6073008330, 6073018614, 6073017042, 6073017401, 6073020105, 6073008352, 6073017032, 6073020210, 6073017054, 6073020307, 6073018515, 6073020018, 6073020023, 6073018518, 6073020108, 6073020206, 6073020026, 6073019206, 6073017303, 6073020024, 6073017810, 6073020209, 6073008331, 6073020207, 6073020022, 6073017501, 6073008329, 6073018612, 6073020405, 6073008336, 6073020208, 6073020709, 6073018613, 6073020601, 6073017701, 6073019208, 6073008353, 6073018509, 6073017035, 6073020309, 6073017006, 6073017029, 6073017813, 6073017702, 6073008365, 6073017043, 6073017104, 6073020107, 6073018601, 6073022100, 6073008357, 6073017306, 6073020213, 6073008339, 6073008359, 6073017106, 6073005300, 6073020902, 6073009400</t>
  </si>
  <si>
    <t>BEACHCITIES, EASTERN, METRO</t>
  </si>
  <si>
    <t>6073016806, 6073014200, 6073003304, 6073003401, 6073013411, 6073013312, 6073002302, 6073016809, 6073006801, 6073008510, 6073009107, 6073013415, 6073005600, 6073007301, 6073010013, 6073003207, 6073002202, 6073015601, 6073001300, 6073016605, 6073009706, 6073009704, 6073000700, 6073016614, 6073004501, 6073016302, 6073012304, 6073014700, 6073013206, 6073013505, 6073012200, 6073014804, 6073010103, 6073003115, 6073008901, 6073003212, 6073013414, 6073005900, 6073009000, 6073001500, 6073016301, 6073013309, 6073013104, 6073013906, 6073004900, 6073002502, 6073013601, 6073013801, 6073013302, 6073009805, 6073016804, 6073003502, 6073010009, 6073010401, 6073002702, 6073015802, 6073012700, 6073007100, 6073009304, 6073008511, 6073013417, 6073009103, 6073004000, 6073013421, 6073010107, 6073010010, 6073015701, 6073003301, 6073014102, 6073007502, 6073010106, 6073013908, 6073021900, 6073015403, 6073009604, 6073016612, 6073007501, 6073015405, 6073014902, 6073008501, 6073003108, 6073012303, 6073016807, 6073003303, 6073008502, 6073004400, 6073013604, 6073009804, 6073003201, 6073013401, 6073009705, 6073013204, 6073010003, 6073005700, 6073008512, 6073003403, 6073016616, 6073002905, 6073002201, 6073016201, 6073001200, 6073014002, 6073012102, 6073002804, 6073013314, 6073003901, 6073003103, 6073002703, 6073015703, 6073002401, 6073001000, 6073009801, 6073006900, 6073008506, 6073002710, 6073013410, 6073013313, 6073008504, 6073013205, 6073016607, 6073007400, 6073000400, 6073009101, 6073014806, 6073016617, 6073003305, 6073016606, 6073000100, 6073016402, 6073016608, 6073003902, 6073009703, 6073015704, 6073010014, 6073013907, 6073009202, 6073002100, 6073001600, 6073002707, 6073003404, 6073014803, 6073004200, 6073016609, 6073008509, 6073010104, 6073011802, 6073009201, 6073008600, 6073015404, 6073013412, 6073013306, 6073016701, 6073010402, 6073002002, 6073002904, 6073022000, 6073016702, 6073021400, 6073003111, 6073015406, , 6073000202, 6073003204, 6073010300, 6073016811, 6073009602, 6073003101, 6073001100, 6073009305, 6073006802, 6073002501, 6073016901, 6073013909, 6073013311, 6073012900, 6073003001, 6073012402, 6073013102, 6073008701, 6073000201, 6073004100, 6073009802, 6073013606, 6073010109, 6073010005, 6073011602, 6073003501, 6073015301, 6073015100, 6073003105, 6073002708, 6073002803, 6073002402, 6073010200, 6073011902, 6073013701, 6073015200, 6073012003, 6073003603, 6073003107, 6073015302, 6073016613, 6073000900, 6073003602, 6073002902, 6073006100, 6073012101, 6073013702, 6073008702, 6073014300, 6073001800, 6073009104, 6073003112, 6073010004, 6073008505, 6073016502, 6073003214, 6073002705, 6073002601, 6073002711, 6073014805, 6073012502, 6073013303, 6073015902, 6073010502, 6073003003, 6073001700, 6073009102, 6073006000, 6073006500, 6073014601, 6073014901, 6073008513, 6073001400, 6073012401, 6073009306, 6073013903, 6073003004, 6073003213, 6073016100, 6073014500, 6073013416, 6073009301, 6073010110, 6073000500, 6073013503, 6073013605, 6073004300, 6073015502, 6073010015, 6073002801, 6073013301, 6073000300, 6073010112, 6073005400, 6073011601, 6073012800, 6073014400, 6073002001, 6073013418, 6073008503, 6073013409, 6073002903, 6073013000, 6073004600, 6073003113, 6073007200, 6073002602, 6073016810, 6073004700, 6073015801, 6073014101, 6073016202, 6073015000, 6073014001, 6073003202, 6073011700, 6073012600, 6073003209, 6073007002, 6073012501, 6073016610, 6073005000, 6073003114, 6073011801, 6073015901, 6073000800, 6073000600, 6073010011, 6073010001, 6073002712, 6073013103, 6073003208, 6073013307, 6073013310, 6073004800, 6073012002, 6073008800, 6073010012, 6073009106, 6073014602, 6073007302, 6073001900, 6073002709, 6073012302, 6073015602, 6073003601, 6073013506, 6073013905, 6073013504, 6073010501, 6073008507, 6073013419, 6073003211, 6073013802, 6073002301, 6073010111, 6073009603, 6073016401, 6073005100, 6073016000, 6073013203, 6073015501, 6073013308, 6073003109, 6073016503, 6073009507, 6073006600, 6073009509, 6073013420, 6073016504, 6073016615, 6073021303, 6073009504, 6073005200, 6073005300, 6073005800, 6073016902, 6073006200, 6073009902, 6073008312, 6073016802, 6073009901, 6073005500, 6073007600, 6073008902, 6073003800, 6073009400, 6073010601</t>
  </si>
  <si>
    <t>NORTHEAST, NORTHCOAST</t>
  </si>
  <si>
    <t>6073018905, 6073018801, 6073018904, 6073018906, 6073018802, 6073018903, , 6073019001, 6073018803, 6073018611, 6073019002</t>
  </si>
  <si>
    <t>NORTHEAST</t>
  </si>
  <si>
    <t>6073019101</t>
  </si>
  <si>
    <t>METRO</t>
  </si>
  <si>
    <t>6073011000, 6073021800, 6073011100, 6073010601, 6073010800, 6073010900, 6073021600</t>
  </si>
  <si>
    <t>BEACHCITIES</t>
  </si>
  <si>
    <t>6073008364, 6073008305, 6073008340, 6073008363, , 6073008343, 6073008341, 6073008339</t>
  </si>
  <si>
    <t>6073008902, 6073009304, 6073001100, , 6073000100, 6073001900, 6073000201, 6073001000, 6073000400</t>
  </si>
  <si>
    <t>6073008362, 6073008361, 6073008313, , 6073008364</t>
  </si>
  <si>
    <t xml:space="preserve">6073009502, 6073009507, 6073009505, 6073009506, 6073009509, </t>
  </si>
  <si>
    <t>NORTHCOAST</t>
  </si>
  <si>
    <t>6073017029, 6073017106</t>
  </si>
  <si>
    <t>6073019002, , 6073019101</t>
  </si>
  <si>
    <t>EASTERN</t>
  </si>
  <si>
    <t/>
  </si>
  <si>
    <t>6073018801</t>
  </si>
  <si>
    <t>6073005400, 6073009902, 6073005100</t>
  </si>
  <si>
    <t>6073017604, 6073017502</t>
  </si>
  <si>
    <t>6073018801, 6073018802</t>
  </si>
  <si>
    <t>6073018802</t>
  </si>
  <si>
    <t>6073017403, 6073017106</t>
  </si>
  <si>
    <t>6073008333, , 6073021500</t>
  </si>
  <si>
    <t>6073010015</t>
  </si>
  <si>
    <t>6073021204, 6073016802, 6073015501, 6073021205, 6073015502, 6073016811, 6073016809</t>
  </si>
  <si>
    <t>6073019105, 6073019103</t>
  </si>
  <si>
    <t>6073019001</t>
  </si>
  <si>
    <t>6073020709, 6073020706</t>
  </si>
  <si>
    <t>6073010103</t>
  </si>
  <si>
    <t>6073019101, , 6073019002</t>
  </si>
  <si>
    <t xml:space="preserve">6073018612, </t>
  </si>
  <si>
    <t>, 6073008339, 6073008312, 6073008305</t>
  </si>
  <si>
    <t xml:space="preserve">6073008307, 6073008344, 6073008306, 6073008345, </t>
  </si>
  <si>
    <t xml:space="preserve">6073017029, 6073017306, 6073017106, 6073017305, </t>
  </si>
  <si>
    <t>6073007600, , 6073001000</t>
  </si>
  <si>
    <t>6073021600</t>
  </si>
  <si>
    <t>6073015000</t>
  </si>
  <si>
    <t>6073008200, 6073007908, 6073008301, 6073007600, 6073007910, 6073008313, 6073007907, 6073007903, 6073007701, 6073008002, 6073007702, 6073008310, 6073008003, 6073008102, 6073008006, 6073008303, 6073007905, 6073008312, 6073007800, 6073008311, 6073008101, , 6073008503</t>
  </si>
  <si>
    <t>6073008312, 6059042108</t>
  </si>
  <si>
    <t>6073018611</t>
  </si>
  <si>
    <t xml:space="preserve">6073018700, </t>
  </si>
  <si>
    <t>6073019101, 6073019103</t>
  </si>
  <si>
    <t>6073019002</t>
  </si>
  <si>
    <t>6073021205, 6073021204, 6073021206, , 6073021202</t>
  </si>
  <si>
    <t>6073018612</t>
  </si>
  <si>
    <t>6073019105</t>
  </si>
  <si>
    <t xml:space="preserve">NORTHCOAST </t>
  </si>
  <si>
    <t>6073013506</t>
  </si>
  <si>
    <t xml:space="preserve">6073013506, 6073013505, </t>
  </si>
  <si>
    <t>6073018802, 6073018611</t>
  </si>
  <si>
    <t>6073019101, , 6073019002, 6073018904, 6073019001, 6073018803</t>
  </si>
  <si>
    <t>6073018601, 6073018700, 6073018300, 6073018603, , 6073018613, 6073018612</t>
  </si>
  <si>
    <t xml:space="preserve">6073017813, </t>
  </si>
  <si>
    <t>6073019002, 6073019001</t>
  </si>
  <si>
    <t>6073021303,</t>
  </si>
  <si>
    <t>6073018700, 6073018507, , 6073018603</t>
  </si>
  <si>
    <t xml:space="preserve">6073019106, 6073020103, 6073019105, 6073019103, </t>
  </si>
  <si>
    <t>6073017305, 6073017306, 6073017106</t>
  </si>
  <si>
    <t>6073009504</t>
  </si>
  <si>
    <t xml:space="preserve">6073008902, 6073008901, </t>
  </si>
  <si>
    <t>6073010014, 6073010015, , 6073010103, 6073013314, 6073007800</t>
  </si>
  <si>
    <t>NORTH COAST</t>
  </si>
  <si>
    <t>6073017306, 6073008327</t>
  </si>
  <si>
    <t xml:space="preserve">6073002001, </t>
  </si>
  <si>
    <t>6073019002, 6073019101</t>
  </si>
  <si>
    <t>Totals or Averages Across All Pressure Districts</t>
  </si>
  <si>
    <t>Summary</t>
  </si>
  <si>
    <t>a.   	In the tab “Summary,” provide the rows of information shown. In the first column, provide the Row ID, as shown; in the second column, provide the Program Category, as shown; in the third column, provide the Row Name, as shown; in the fourth column, provide the value, calculated as described in the definition, averaged across 2021 through 2024; and in the fifth column, provide the Definition, as shown.</t>
  </si>
  <si>
    <t>Costs by Operating District</t>
  </si>
  <si>
    <t>b.   	In the tab “Costs by Operating District,” provide the program accomplishments and costs shown (rows), broken down by operating district (columns). In the first four columns, provide the Row ID, Program Category, Row Name and Definition, as shown. Next provide a column for each operating district, with the heading stating the district’s name and ID number, and in it, include only the information for work orders in that operating district. In the last column, provide the information across all operating districts (totals unless definition is an average, in which case provide average across all operating districts).</t>
  </si>
  <si>
    <t>Pressure Districts</t>
  </si>
  <si>
    <t>c.   	In the tab “Pressure Districts,” provide the columns of information shown for all pressure districts operated by the utility, with a row for each pressure district. In the first row, provide the Column Name, as shown; in the second row, provide the Definition, as shown; and in the following rows, provide the current value, calculated or identified as described in the definition. In the last row, provide the information across all pressure districts (totals unless definition is an average, in which case provide average across all pressure districts shown in preceding columns).</t>
  </si>
  <si>
    <r>
      <t>1.</t>
    </r>
    <r>
      <rPr>
        <i/>
        <sz val="13"/>
        <color theme="1"/>
        <rFont val="Times New Roman"/>
        <family val="1"/>
      </rPr>
      <t xml:space="preserve">    </t>
    </r>
    <r>
      <rPr>
        <i/>
        <sz val="13"/>
        <color theme="1"/>
        <rFont val="Book Antiqua"/>
        <family val="1"/>
      </rPr>
      <t>Definitions</t>
    </r>
  </si>
  <si>
    <t>For the data required in this template, use the following definitions unless otherwise stated:</t>
  </si>
  <si>
    <t>a.    Data time period: Annual for calendar years 2021-2024, averaged across these four years.</t>
  </si>
  <si>
    <t xml:space="preserve">b.    Main and service replacement programs: </t>
  </si>
  <si>
    <t>                                              i.     PG&amp;E: Plastic Pipeline Replacement Program (MAT Code 14D) (which covers aldyl-A); Gas Pipeline Replacement Program (14A) (which covers pre-1941 steel); Reliability Main Replacement Program (50A)</t>
  </si>
  <si>
    <t>                                             ii.     SoCalGas/SDG&amp;E: Vintage Integrity Plastic Plan (within Budget Code 277); Bare Steel Replacement Plan (within 277) (which covers pre-1972 steel without cathodic protection); Main Replacement Programs (252, 253, 255, 267, 278[1])</t>
  </si>
  <si>
    <t>                                           iii.     Southwest Gas: Targeted Pipe Replacement Program (which covers Driscopipe 7000 plastic[2]) (within budget code 9636); Vintage Steel Program (which covers pre-1961 steel) (within 9636 and 9605)</t>
  </si>
  <si>
    <t>c.     Service-only replacement programs:</t>
  </si>
  <si>
    <t>                                              i.     PG&amp;E: Reliability Service Replacement Program (50B)</t>
  </si>
  <si>
    <t>                                              ii.     SoCalGas/SDG&amp;E: Service Replacement Programs (256, 257, 258, 260)</t>
  </si>
  <si>
    <t>                                              iii.     Southwest Gas: Customer-Owned Yard Line Program (school and non-school locations)</t>
  </si>
  <si>
    <t>                                              iv.     Regulator station replacement programs: PG&amp;E: Regulator Station Rebuilds (50C)</t>
  </si>
  <si>
    <t>                                              v.     SoCalGas/SDG&amp;E: rebuilds/replacements within Regulator Stations Program (within budget code 265; exclude non-replacement activities not addressed here)</t>
  </si>
  <si>
    <t xml:space="preserve">d.    Operating Districts:[3] </t>
  </si>
  <si>
    <t>                                              i.         PG&amp;E: provide name and number of 18 divisions.[4]</t>
  </si>
  <si>
    <t>                                              ii.         SoCalGas: provide name and number of about 50 gas districts.[5]</t>
  </si>
  <si>
    <t>                                              iii.     SDG&amp;E: provide name and number of 5 districts.[6]</t>
  </si>
  <si>
    <t>                                              iv.     Southwest Gas: provide name and number of 7 districts.[7]</t>
  </si>
  <si>
    <t>e.     Work order: Common identifier used by the gas utility to track gas infrastructure work at a given location. For example, the replacement of five adjacent services and the mains serving them typically would be tracked as one work order. The term “project” is also used in this document to refer to a work order.</t>
  </si>
  <si>
    <t>f.      Costs: Provide the costs for all work orders associated with the program, as recorded for the applicable years. That is, state the amount totaled across the program’s work orders. Include costs under the year they were incurred.  Include all the costs described in the cost category, regardless of what budget code they are recorded under.</t>
  </si>
  <si>
    <t>g.    Pressure District: Set of customer meters, services and mains that together depends on one or more gas distribution regulator stations, and not on other gas distribution regulator stations.[8]  Note that operating districts and pressure districts are not the same.</t>
  </si>
  <si>
    <t xml:space="preserve">                                              i.     SoCalGas: about 750 pressure systems.[9] </t>
  </si>
  <si>
    <t>                                              ii.     PG&amp;E: about 1200 hydraulically independent systems.[10]</t>
  </si>
  <si>
    <t>                                              iii.     Southwest Gas: Fewer systems due to smaller footprint in California.</t>
  </si>
  <si>
    <t>h.    Pressure Category: Describes the pressure in a pressure district or the outgoing pressure from a regulator station that serves a pressure district.[11]</t>
  </si>
  <si>
    <t>                                              i.     Medium-pressure: pressure of 1 through 60 psig, and the regulator station is not “HPR-type”</t>
  </si>
  <si>
    <t>                                              ii.     Low-pressure: pressure less than 1 psig</t>
  </si>
  <si>
    <r>
      <t>[1]</t>
    </r>
    <r>
      <rPr>
        <sz val="11"/>
        <color theme="1"/>
        <rFont val="Book Antiqua"/>
        <family val="1"/>
      </rPr>
      <t xml:space="preserve"> Workpaper includes these codes within work group 252. Southern California Gas Company, submitted in SoCalGas General Rate Case A.22-05-015 for years 2024-2027, Work Unit/Activity Level Estimates, SCG-04-CWP-R_Mario_Aguirre-Gas_Distribution_49456.pdf, pp. 45 &amp;ff. </t>
    </r>
  </si>
  <si>
    <r>
      <t>[2]</t>
    </r>
    <r>
      <rPr>
        <sz val="11"/>
        <color theme="1"/>
        <rFont val="Book Antiqua"/>
        <family val="1"/>
      </rPr>
      <t xml:space="preserve"> Driscopipe 7000 was installed in 1974-1980. See Prepared Direct Testimony of Kevin Lang on behalf of Southwest Gas Corporation, submitted in Southwest Gas General Rate Case A.22-05-015, August 2019, https://docs.cpuc.ca.gov/PublishedDocs/SupDoc/A1908015/2695/338276400.pdf, p. 5.</t>
    </r>
  </si>
  <si>
    <r>
      <t>[3]</t>
    </r>
    <r>
      <rPr>
        <sz val="11"/>
        <color theme="1"/>
        <rFont val="Book Antiqua"/>
        <family val="1"/>
      </rPr>
      <t xml:space="preserve"> Consistent definitions were used for Operating District in Gas System Census Tract Data, filed by gas utilities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14, and 17, 2024, posted on the CPUC’s R.24-09-012 webpage, https://www.cpuc.ca.gov/industries-and-topics/natural-gas/long-term-gas-planning-rulemaking. See definitions in </t>
    </r>
    <r>
      <rPr>
        <i/>
        <sz val="11"/>
        <color theme="1"/>
        <rFont val="Book Antiqua"/>
        <family val="1"/>
      </rPr>
      <t xml:space="preserve">Administrative Law Judge’s Ruling Seeking Revised Data from Gas Utilities </t>
    </r>
    <r>
      <rPr>
        <sz val="11"/>
        <color theme="1"/>
        <rFont val="Book Antiqua"/>
        <family val="1"/>
      </rPr>
      <t>in R.20-01-007, September 22, 2022, https://www.cpuc.ca.gov/-/media/cpuc-website/divisions/energy-division/documents/natural-gas/long-term-gas-planning-oir/rulings/revisedgassystemdataruling09212022.pdf, also available on the CPUC’s R.20-01-007 webpage, https://www.cpuc.ca.gov/industries-and-topics/natural-gas/long-term-gas-planning-rulemaking-closed.</t>
    </r>
  </si>
  <si>
    <t xml:space="preserve">[4] PG&amp;E’s 18 Divisions have been reported as: Diablo, East Bay, Mission, Peninsula, De Anza, San Jose, San Francisco, Central Coast, Fresno, Kern, Stockton, Yosemite, North Bay, Sonoma, Humboldt, Northern Valley, Sacramento, and Sierra. For 14A and 14D distribution pipeline replacement contracts, these divisions are used as bid areas, while for some other contract types they may be combined into 8 larger bid areas. </t>
  </si>
  <si>
    <t>[5] SoCalGas’ 50 districts have been reported as: Orange Coast – Azusa, Anaheim, Alhambra, Aliso Viejo, Downey, Garden Grove, Industry, La Jolla, Pasadena, Santa Ana, Whittier (group 1); Inland – Beaumont, Corona, Chino, Fontana, Murrieta, Ramona, Redlands, Rim Forest, Riverside, San Bernardino (group 2); Inland Desert – Blythe, El Centro, Palm Desert, Yucca Valley (group 3); Lower Los Angeles – 182nd, Belvedere, Crenshaw, Compton, Hollywood, Huntington Park, Juanita, Santa Monica, San Pedro (group 4); Upper Los Angeles/SFV – Branford, Canoga Park, Chatsworth, Glendale, Lancaster, Mojave, Simi Valley, Saticoy, Valencia (group 5); Central Coast - Goleta, Ventura/Oxnard, Santa Barbara, Santa Maria, San Luis Obispo, Templeton (group 6); and San Juaquin Valley – Bakersfield, and Visalia (group 7). The groupings are used for some contract cost purposes.</t>
  </si>
  <si>
    <t>[6] SDG&amp;E’s five districts are Beach Cities, Eastern, Metro, North Coast, and Northeast.</t>
  </si>
  <si>
    <t>[7] Southwest Gas’ seven districts are: District 11-Barstow; District 12-Victorville; District 13-Big Bear;  District 14-North Lake Tahoe; District 15-Truckee; District 16-South Lake Tahoe; District 19-Needles.</t>
  </si>
  <si>
    <r>
      <t>[8]</t>
    </r>
    <r>
      <rPr>
        <sz val="11"/>
        <color theme="1"/>
        <rFont val="Book Antiqua"/>
        <family val="1"/>
      </rPr>
      <t xml:space="preserve"> Pressure districts are also discussed in </t>
    </r>
    <r>
      <rPr>
        <i/>
        <sz val="11"/>
        <color theme="1"/>
        <rFont val="Book Antiqua"/>
        <family val="1"/>
      </rPr>
      <t>Recommendations for SB 1221 California Natural Gas System Mapping</t>
    </r>
    <r>
      <rPr>
        <sz val="11"/>
        <color theme="1"/>
        <rFont val="Book Antiqua"/>
        <family val="1"/>
      </rPr>
      <t xml:space="preserve">, CPUC Energy Division Staff Proposal, February 20, 2025, https://docs.cpuc.ca.gov/PublishedDocs/Efile/G000/M556/K897/556897432.PDF, p. 15.  For additional background on pressure zones, see DeWitte, Tom and Coolidge, Tom, </t>
    </r>
    <r>
      <rPr>
        <i/>
        <sz val="11"/>
        <color theme="1"/>
        <rFont val="Book Antiqua"/>
        <family val="1"/>
      </rPr>
      <t>Understanding Pressure Zones,</t>
    </r>
    <r>
      <rPr>
        <sz val="11"/>
        <color theme="1"/>
        <rFont val="Book Antiqua"/>
        <family val="1"/>
      </rPr>
      <t xml:space="preserve"> April 2024, https://community.esri.com/t5/gas-and-pipeline-blog/understanding-pressure-zones/ba-p/1416830. </t>
    </r>
  </si>
  <si>
    <r>
      <t>[9]</t>
    </r>
    <r>
      <rPr>
        <sz val="11"/>
        <color theme="1"/>
        <rFont val="Book Antiqua"/>
        <family val="1"/>
      </rPr>
      <t xml:space="preserve"> SoCalGas provided pressure district data including meters served and overlapping census tracts per ruling in proceeding R.20-01-007, now available as “demand nodes csv” and “May 20 demand nodes csv” on the “Long Term Gas Planning Rulemaking-Closed” webpage,  https://www.cpuc.ca.gov/industries-and-topics/natural-gas/long-term-gas-planning-rulemaking-closed. </t>
    </r>
  </si>
  <si>
    <r>
      <t>[10]</t>
    </r>
    <r>
      <rPr>
        <sz val="11"/>
        <color theme="1"/>
        <rFont val="Book Antiqua"/>
        <family val="1"/>
      </rPr>
      <t xml:space="preserve"> </t>
    </r>
    <r>
      <rPr>
        <i/>
        <sz val="11"/>
        <color theme="1"/>
        <rFont val="Book Antiqua"/>
        <family val="1"/>
      </rPr>
      <t>Recommendations for SB 1221 California Natural Gas System Mapping</t>
    </r>
    <r>
      <rPr>
        <sz val="11"/>
        <color theme="1"/>
        <rFont val="Book Antiqua"/>
        <family val="1"/>
      </rPr>
      <t xml:space="preserve">, p. 15. See also Gas System Census Tract Data Notes, filed by PG&amp;E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2024, https://www.cpuc.ca.gov/-/media/cpuc-website/divisions/energy-division/documents/natural-gas/long-term-gas-planning-oir/pge/gassystemcensustractdatanotes_pgne.pdf, p. B-18, also posted on the CPUC’s R.24-09-012 webpage, https://www.cpuc.ca.gov/industries-and-topics/natural-gas/long-term-gas-planning-rulemaking. </t>
    </r>
  </si>
  <si>
    <r>
      <t>[11]</t>
    </r>
    <r>
      <rPr>
        <sz val="11"/>
        <color theme="1"/>
        <rFont val="Book Antiqua"/>
        <family val="1"/>
      </rPr>
      <t xml:space="preserve"> Exclude HPR-type regulators from this analysis. “HPR-type” means reduces to pressure of 1 through 60 psig and is an “HPR-type” regulator station or a district served by such a station. “HPR-type” refers to a regulator station that uses any of the following spring-operated regulators: Fisher 621, Fisher 627, Fisher 630, Reliance Model HPR 10, Reliance Model HPR 20, Reliance Model HPR 268, Rockwell 141, Rockwell 141A, Rockwell 041, Sprague/Itron B35. HPR-type regulators are excluded because they are smaller and simpler than medium-pressure and low-pressure regulators. These definitions align with regulator station categories proposed in Appendix B </t>
    </r>
    <r>
      <rPr>
        <i/>
        <sz val="11"/>
        <color theme="1"/>
        <rFont val="Book Antiqua"/>
        <family val="1"/>
      </rPr>
      <t xml:space="preserve">Direction to Utilities Draft for Comment,  </t>
    </r>
    <r>
      <rPr>
        <sz val="11"/>
        <color theme="1"/>
        <rFont val="Book Antiqua"/>
        <family val="1"/>
      </rPr>
      <t>https://docs.cpuc.ca.gov/PublishedDocs/Efile/G000/M556/K897/556897318.PDF. Transmission-level regulator stations are not included.</t>
    </r>
  </si>
  <si>
    <t>Cost Category</t>
  </si>
  <si>
    <t>Fleet</t>
  </si>
  <si>
    <t>Use of utility-owned vehicles.</t>
  </si>
  <si>
    <t>Permitting</t>
  </si>
  <si>
    <t>Costs of acquiring local permits.</t>
  </si>
  <si>
    <t>AFUDC</t>
  </si>
  <si>
    <t>Allowance funds used during construction. Refers to the costs of construction-related borrowing.</t>
  </si>
  <si>
    <t>Land</t>
  </si>
  <si>
    <t>Payments for easements or right-of-way.</t>
  </si>
  <si>
    <t>Other</t>
  </si>
  <si>
    <t>Include utility-owned and utility-rented building and facilities overhead; taxes other than payroll; discounts from contractors; minor materials, e.g. fuel, office supplies and safety equipment; shipping and hazardous waste costs; and other minor costs associated with these activities. Also include these gas distribution replacement activities’ share of the cost of capital tools, e.g., pipe cutting and tapping equipment.</t>
  </si>
  <si>
    <t>Administrative &amp; General Costs</t>
  </si>
  <si>
    <t>Exclude permitting. Include other capitalized A&amp;G costs. Note this tends to be a relatively large category.</t>
  </si>
  <si>
    <t>[2] Reg station replacement projects that occurred between years 2021-2024 were a component of much larger projects. Eight of nine stations associated with Line 1600 Test vs Replacement Plan Project; one of nine stations associated with City of San Diego Pure Water Project. Work order dollar amounts are not reflective of true costs of regulator station replacement costs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</si>
</sst>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0.000"/>
    <numFmt numFmtId="165" formatCode="0.0"/>
  </numFmts>
  <fonts count="20" x14ac:knownFonts="1">
    <font>
      <sz val="11"/>
      <color theme="1"/>
      <name val="Aptos Narrow"/>
      <family val="2"/>
      <scheme val="minor"/>
    </font>
    <font>
      <sz val="12"/>
      <color theme="1"/>
      <name val="Book Antiqua"/>
      <family val="1"/>
    </font>
    <font>
      <b/>
      <sz val="12"/>
      <color rgb="FF000000"/>
      <name val="Book Antiqua"/>
      <family val="1"/>
    </font>
    <font>
      <sz val="12"/>
      <color rgb="FF000000"/>
      <name val="Book Antiqua"/>
      <family val="1"/>
    </font>
    <font>
      <sz val="8"/>
      <color theme="1"/>
      <name val="Book Antiqua"/>
      <family val="1"/>
    </font>
    <font>
      <i/>
      <sz val="12"/>
      <color theme="1"/>
      <name val="Book Antiqua"/>
      <family val="1"/>
    </font>
    <font>
      <u/>
      <sz val="11"/>
      <color theme="10"/>
      <name val="Aptos Narrow"/>
      <family val="2"/>
      <scheme val="minor"/>
    </font>
    <font>
      <b/>
      <sz val="12"/>
      <color theme="1"/>
      <name val="Book Antiqua"/>
      <family val="1"/>
    </font>
    <font>
      <sz val="13"/>
      <color theme="1"/>
      <name val="Book Antiqua"/>
      <family val="1"/>
    </font>
    <font>
      <i/>
      <sz val="13"/>
      <color theme="1"/>
      <name val="Book Antiqua"/>
      <family val="1"/>
    </font>
    <font>
      <sz val="11"/>
      <color theme="1"/>
      <name val="Book Antiqua"/>
      <family val="1"/>
    </font>
    <font>
      <sz val="8"/>
      <name val="Aptos Narrow"/>
      <family val="2"/>
      <scheme val="minor"/>
    </font>
    <font>
      <i/>
      <sz val="13"/>
      <color theme="1"/>
      <name val="Times New Roman"/>
      <family val="1"/>
    </font>
    <font>
      <i/>
      <sz val="11"/>
      <color theme="1"/>
      <name val="Book Antiqua"/>
      <family val="1"/>
    </font>
    <font>
      <sz val="11"/>
      <name val="Book Antiqua"/>
      <family val="1"/>
    </font>
    <font>
      <sz val="12"/>
      <color rgb="FF000000"/>
      <name val="Garamond"/>
      <family val="1"/>
    </font>
    <font>
      <sz val="8"/>
      <color rgb="FF000000"/>
      <name val="Book Antiqua"/>
      <family val="1"/>
    </font>
    <font>
      <sz val="11"/>
      <color theme="1"/>
      <name val="Aptos Narrow"/>
      <family val="2"/>
      <scheme val="minor"/>
    </font>
    <font>
      <sz val="12"/>
      <name val="Book Antiqua"/>
      <family val="1"/>
    </font>
    <font>
      <u/>
      <sz val="11"/>
      <color theme="10"/>
      <name val="Book Antiqua"/>
      <family val="1"/>
    </font>
  </fonts>
  <fills count="2">
    <fill>
      <patternFill patternType="none"/>
    </fill>
    <fill>
      <patternFill patternType="gray125"/>
    </fill>
  </fills>
  <borders count="6">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bottom style="medium">
        <color indexed="64"/>
      </bottom>
      <diagonal/>
    </border>
  </borders>
  <cellStyleXfs count="3">
    <xf numFmtId="0" fontId="0" fillId="0" borderId="0"/>
    <xf numFmtId="0" fontId="6" fillId="0" borderId="0" applyNumberFormat="0" applyFill="0" applyBorder="0" applyAlignment="0" applyProtection="0"/>
    <xf numFmtId="44" fontId="17" fillId="0" borderId="0" applyFont="0" applyFill="0" applyBorder="0" applyAlignment="0" applyProtection="0"/>
  </cellStyleXfs>
  <cellXfs count="41">
    <xf numFmtId="0" fontId="0" fillId="0" borderId="0" xfId="0"/>
    <xf numFmtId="0" fontId="1" fillId="0" borderId="0" xfId="0" applyFont="1"/>
    <xf numFmtId="0" fontId="1" fillId="0" borderId="2" xfId="0" applyFont="1" applyBorder="1" applyAlignment="1">
      <alignment vertical="center" wrapText="1"/>
    </xf>
    <xf numFmtId="0" fontId="5" fillId="0" borderId="2" xfId="0" applyFont="1" applyBorder="1" applyAlignment="1">
      <alignment vertical="center" wrapText="1"/>
    </xf>
    <xf numFmtId="0" fontId="3" fillId="0" borderId="2" xfId="0" applyFont="1" applyBorder="1" applyAlignment="1">
      <alignment vertical="center" wrapText="1"/>
    </xf>
    <xf numFmtId="0" fontId="0" fillId="0" borderId="0" xfId="0" applyAlignment="1">
      <alignment wrapText="1"/>
    </xf>
    <xf numFmtId="0" fontId="1" fillId="0" borderId="0" xfId="0" applyFont="1" applyAlignment="1">
      <alignment wrapText="1"/>
    </xf>
    <xf numFmtId="0" fontId="7" fillId="0" borderId="1" xfId="0" applyFont="1" applyBorder="1" applyAlignment="1">
      <alignment vertical="center" wrapText="1"/>
    </xf>
    <xf numFmtId="0" fontId="4" fillId="0" borderId="0" xfId="0" applyFont="1" applyAlignment="1">
      <alignment vertical="center"/>
    </xf>
    <xf numFmtId="0" fontId="8" fillId="0" borderId="0" xfId="0" applyFont="1" applyAlignment="1">
      <alignment horizontal="left" vertical="center" wrapText="1" indent="12"/>
    </xf>
    <xf numFmtId="0" fontId="9" fillId="0" borderId="0" xfId="0" applyFont="1" applyAlignment="1">
      <alignment horizontal="left" vertical="center" wrapText="1"/>
    </xf>
    <xf numFmtId="0" fontId="8" fillId="0" borderId="0" xfId="0" applyFont="1" applyAlignment="1">
      <alignment horizontal="left" vertical="center" wrapText="1"/>
    </xf>
    <xf numFmtId="0" fontId="14" fillId="0" borderId="0" xfId="1" applyFont="1" applyAlignment="1">
      <alignment horizontal="left" vertical="top" wrapText="1"/>
    </xf>
    <xf numFmtId="0" fontId="0" fillId="0" borderId="0" xfId="0" applyAlignment="1">
      <alignment vertical="center" wrapText="1"/>
    </xf>
    <xf numFmtId="0" fontId="2" fillId="0" borderId="3" xfId="0" applyFont="1" applyBorder="1" applyAlignment="1">
      <alignment vertical="center"/>
    </xf>
    <xf numFmtId="0" fontId="1" fillId="0" borderId="3" xfId="0" applyFont="1" applyBorder="1" applyAlignment="1">
      <alignment vertical="center"/>
    </xf>
    <xf numFmtId="0" fontId="2" fillId="0" borderId="3" xfId="0" applyFont="1" applyBorder="1" applyAlignment="1">
      <alignment vertical="center" wrapText="1"/>
    </xf>
    <xf numFmtId="0" fontId="1" fillId="0" borderId="3" xfId="0" applyFont="1" applyBorder="1" applyAlignment="1">
      <alignment vertical="center" wrapText="1"/>
    </xf>
    <xf numFmtId="0" fontId="5" fillId="0" borderId="3" xfId="0" applyFont="1" applyBorder="1" applyAlignment="1">
      <alignment vertical="center" wrapText="1"/>
    </xf>
    <xf numFmtId="0" fontId="3" fillId="0" borderId="3" xfId="0" applyFont="1" applyBorder="1" applyAlignment="1">
      <alignment vertical="center" wrapText="1"/>
    </xf>
    <xf numFmtId="164" fontId="3" fillId="0" borderId="3" xfId="0" applyNumberFormat="1" applyFont="1" applyBorder="1" applyAlignment="1">
      <alignment vertical="center" wrapText="1"/>
    </xf>
    <xf numFmtId="1" fontId="3" fillId="0" borderId="3" xfId="0" applyNumberFormat="1" applyFont="1" applyBorder="1" applyAlignment="1">
      <alignment vertical="center" wrapText="1"/>
    </xf>
    <xf numFmtId="0" fontId="6" fillId="0" borderId="3" xfId="1" applyFill="1" applyBorder="1" applyAlignment="1">
      <alignment vertical="center" wrapText="1"/>
    </xf>
    <xf numFmtId="0" fontId="5" fillId="0" borderId="3" xfId="0" applyFont="1" applyBorder="1" applyAlignment="1">
      <alignment vertical="center"/>
    </xf>
    <xf numFmtId="164" fontId="1" fillId="0" borderId="3" xfId="0" applyNumberFormat="1" applyFont="1" applyBorder="1" applyAlignment="1">
      <alignment vertical="center"/>
    </xf>
    <xf numFmtId="0" fontId="18" fillId="0" borderId="3" xfId="0" applyFont="1" applyBorder="1" applyAlignment="1">
      <alignment vertical="center" wrapText="1"/>
    </xf>
    <xf numFmtId="44" fontId="5" fillId="0" borderId="3" xfId="2" applyFont="1" applyFill="1" applyBorder="1" applyAlignment="1">
      <alignment vertical="center"/>
    </xf>
    <xf numFmtId="1" fontId="1" fillId="0" borderId="0" xfId="0" applyNumberFormat="1" applyFont="1" applyAlignment="1">
      <alignment wrapText="1"/>
    </xf>
    <xf numFmtId="0" fontId="19" fillId="0" borderId="3" xfId="1" applyFont="1" applyBorder="1" applyAlignment="1">
      <alignment vertical="center" wrapText="1"/>
    </xf>
    <xf numFmtId="0" fontId="7" fillId="0" borderId="4" xfId="0" applyFont="1" applyBorder="1" applyAlignment="1">
      <alignment vertical="center" wrapText="1"/>
    </xf>
    <xf numFmtId="0" fontId="1" fillId="0" borderId="5" xfId="0" applyFont="1" applyBorder="1" applyAlignment="1">
      <alignment vertical="center" wrapText="1"/>
    </xf>
    <xf numFmtId="2" fontId="1" fillId="0" borderId="3" xfId="0" applyNumberFormat="1" applyFont="1" applyBorder="1" applyAlignment="1">
      <alignment vertical="center" wrapText="1"/>
    </xf>
    <xf numFmtId="2" fontId="3" fillId="0" borderId="3" xfId="0" applyNumberFormat="1" applyFont="1" applyBorder="1" applyAlignment="1">
      <alignment vertical="center" wrapText="1"/>
    </xf>
    <xf numFmtId="2" fontId="6" fillId="0" borderId="3" xfId="1" applyNumberFormat="1" applyFill="1" applyBorder="1" applyAlignment="1">
      <alignment vertical="center" wrapText="1"/>
    </xf>
    <xf numFmtId="2" fontId="1" fillId="0" borderId="0" xfId="0" applyNumberFormat="1" applyFont="1" applyAlignment="1">
      <alignment wrapText="1"/>
    </xf>
    <xf numFmtId="165" fontId="1" fillId="0" borderId="3" xfId="0" applyNumberFormat="1" applyFont="1" applyBorder="1" applyAlignment="1">
      <alignment vertical="center"/>
    </xf>
    <xf numFmtId="0" fontId="14" fillId="0" borderId="0" xfId="1" applyFont="1" applyFill="1" applyAlignment="1">
      <alignment horizontal="left" vertical="top" wrapText="1"/>
    </xf>
    <xf numFmtId="0" fontId="10" fillId="0" borderId="0" xfId="0" applyFont="1" applyAlignment="1">
      <alignment vertical="center" wrapText="1"/>
    </xf>
    <xf numFmtId="0" fontId="14" fillId="0" borderId="0" xfId="1" applyFont="1" applyAlignment="1">
      <alignment horizontal="left" vertical="top" wrapText="1"/>
    </xf>
    <xf numFmtId="0" fontId="1" fillId="0" borderId="0" xfId="0" applyFont="1" applyAlignment="1">
      <alignment vertical="center" wrapText="1"/>
    </xf>
    <xf numFmtId="164" fontId="1" fillId="0" borderId="3" xfId="0" applyNumberFormat="1" applyFont="1" applyFill="1" applyBorder="1" applyAlignment="1">
      <alignment vertical="center"/>
    </xf>
  </cellXfs>
  <cellStyles count="3">
    <cellStyle name="Currency" xfId="2" builtinId="4"/>
    <cellStyle name="Hyperlink" xfId="1" builtinId="8"/>
    <cellStyle name="Normal" xfId="0" builtinId="0"/>
  </cellStyles>
  <dxfs count="2">
    <dxf>
      <font>
        <color rgb="FF006100"/>
      </font>
      <fill>
        <patternFill>
          <bgColor rgb="FFC6EFCE"/>
        </patternFill>
      </fill>
    </dxf>
    <dxf>
      <font>
        <color rgb="FF006100"/>
      </font>
      <fill>
        <patternFill>
          <bgColor rgb="FFC6EFCE"/>
        </patternFill>
      </fill>
    </dxf>
  </dxfs>
  <tableStyles count="1" defaultTableStyle="TableStyleMedium2" defaultPivotStyle="PivotStyleLight16">
    <tableStyle name="Invisible" pivot="0" table="0" count="0" xr9:uid="{CBE9358B-AFEA-4F49-B608-44591CCCBEF6}"/>
  </tableStyles>
  <colors>
    <mruColors>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3175</xdr:colOff>
      <xdr:row>13</xdr:row>
      <xdr:rowOff>3175</xdr:rowOff>
    </xdr:from>
    <xdr:to>
      <xdr:col>0</xdr:col>
      <xdr:colOff>66675</xdr:colOff>
      <xdr:row>13</xdr:row>
      <xdr:rowOff>105767</xdr:rowOff>
    </xdr:to>
    <xdr:sp macro="" textlink="">
      <xdr:nvSpPr>
        <xdr:cNvPr id="2" name="TextBox 1">
          <a:extLst>
            <a:ext uri="{FF2B5EF4-FFF2-40B4-BE49-F238E27FC236}">
              <a16:creationId xmlns:a16="http://schemas.microsoft.com/office/drawing/2014/main" id="{D658A721-04D5-7737-CD48-D406E0834748}"/>
            </a:ext>
          </a:extLst>
        </xdr:cNvPr>
        <xdr:cNvSpPr txBox="1"/>
      </xdr:nvSpPr>
      <xdr:spPr>
        <a:xfrm>
          <a:off x="3175" y="120732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4</xdr:col>
      <xdr:colOff>3175</xdr:colOff>
      <xdr:row>2</xdr:row>
      <xdr:rowOff>3175</xdr:rowOff>
    </xdr:from>
    <xdr:to>
      <xdr:col>4</xdr:col>
      <xdr:colOff>66675</xdr:colOff>
      <xdr:row>2</xdr:row>
      <xdr:rowOff>105767</xdr:rowOff>
    </xdr:to>
    <xdr:sp macro="" textlink="">
      <xdr:nvSpPr>
        <xdr:cNvPr id="3" name="TextBox 2">
          <a:extLst>
            <a:ext uri="{FF2B5EF4-FFF2-40B4-BE49-F238E27FC236}">
              <a16:creationId xmlns:a16="http://schemas.microsoft.com/office/drawing/2014/main" id="{DFA3B6E7-270A-C116-BD6A-70F2A1885368}"/>
            </a:ext>
          </a:extLst>
        </xdr:cNvPr>
        <xdr:cNvSpPr txBox="1"/>
      </xdr:nvSpPr>
      <xdr:spPr>
        <a:xfrm>
          <a:off x="4003675" y="142811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X0A1T</a:t>
          </a:r>
        </a:p>
      </xdr:txBody>
    </xdr:sp>
    <xdr:clientData/>
  </xdr:twoCellAnchor>
  <xdr:twoCellAnchor>
    <xdr:from>
      <xdr:col>0</xdr:col>
      <xdr:colOff>3175</xdr:colOff>
      <xdr:row>14</xdr:row>
      <xdr:rowOff>3175</xdr:rowOff>
    </xdr:from>
    <xdr:to>
      <xdr:col>0</xdr:col>
      <xdr:colOff>66675</xdr:colOff>
      <xdr:row>14</xdr:row>
      <xdr:rowOff>105767</xdr:rowOff>
    </xdr:to>
    <xdr:sp macro="" textlink="">
      <xdr:nvSpPr>
        <xdr:cNvPr id="4" name="TextBox 3">
          <a:extLst>
            <a:ext uri="{FF2B5EF4-FFF2-40B4-BE49-F238E27FC236}">
              <a16:creationId xmlns:a16="http://schemas.microsoft.com/office/drawing/2014/main" id="{2FB5756D-31DC-5629-8648-6BC72F88441E}"/>
            </a:ext>
          </a:extLst>
        </xdr:cNvPr>
        <xdr:cNvSpPr txBox="1"/>
      </xdr:nvSpPr>
      <xdr:spPr>
        <a:xfrm>
          <a:off x="3175" y="12271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X0A2T</a:t>
          </a:r>
        </a:p>
      </xdr:txBody>
    </xdr:sp>
    <xdr:clientData/>
  </xdr:twoCellAnchor>
  <xdr:twoCellAnchor>
    <xdr:from>
      <xdr:col>0</xdr:col>
      <xdr:colOff>3175</xdr:colOff>
      <xdr:row>15</xdr:row>
      <xdr:rowOff>3175</xdr:rowOff>
    </xdr:from>
    <xdr:to>
      <xdr:col>0</xdr:col>
      <xdr:colOff>66675</xdr:colOff>
      <xdr:row>15</xdr:row>
      <xdr:rowOff>105767</xdr:rowOff>
    </xdr:to>
    <xdr:sp macro="" textlink="">
      <xdr:nvSpPr>
        <xdr:cNvPr id="5" name="TextBox 4">
          <a:extLst>
            <a:ext uri="{FF2B5EF4-FFF2-40B4-BE49-F238E27FC236}">
              <a16:creationId xmlns:a16="http://schemas.microsoft.com/office/drawing/2014/main" id="{F6DFA0B8-FAD1-4AAC-9C03-8416A81BB243}"/>
            </a:ext>
          </a:extLst>
        </xdr:cNvPr>
        <xdr:cNvSpPr txBox="1"/>
      </xdr:nvSpPr>
      <xdr:spPr>
        <a:xfrm>
          <a:off x="3175" y="125380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X0A3T</a:t>
          </a:r>
        </a:p>
      </xdr:txBody>
    </xdr:sp>
    <xdr:clientData/>
  </xdr:twoCellAnchor>
  <xdr:twoCellAnchor>
    <xdr:from>
      <xdr:col>0</xdr:col>
      <xdr:colOff>3175</xdr:colOff>
      <xdr:row>16</xdr:row>
      <xdr:rowOff>3176</xdr:rowOff>
    </xdr:from>
    <xdr:to>
      <xdr:col>0</xdr:col>
      <xdr:colOff>66675</xdr:colOff>
      <xdr:row>16</xdr:row>
      <xdr:rowOff>105768</xdr:rowOff>
    </xdr:to>
    <xdr:sp macro="" textlink="">
      <xdr:nvSpPr>
        <xdr:cNvPr id="6" name="TextBox 5">
          <a:extLst>
            <a:ext uri="{FF2B5EF4-FFF2-40B4-BE49-F238E27FC236}">
              <a16:creationId xmlns:a16="http://schemas.microsoft.com/office/drawing/2014/main" id="{83C24D15-05ED-A7E6-D01E-792AEE59391C}"/>
            </a:ext>
          </a:extLst>
        </xdr:cNvPr>
        <xdr:cNvSpPr txBox="1"/>
      </xdr:nvSpPr>
      <xdr:spPr>
        <a:xfrm>
          <a:off x="3175" y="13513436"/>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3175</xdr:colOff>
      <xdr:row>2</xdr:row>
      <xdr:rowOff>3175</xdr:rowOff>
    </xdr:from>
    <xdr:to>
      <xdr:col>4</xdr:col>
      <xdr:colOff>66675</xdr:colOff>
      <xdr:row>2</xdr:row>
      <xdr:rowOff>105767</xdr:rowOff>
    </xdr:to>
    <xdr:sp macro="" textlink="">
      <xdr:nvSpPr>
        <xdr:cNvPr id="2" name="TextBox 1">
          <a:extLst>
            <a:ext uri="{FF2B5EF4-FFF2-40B4-BE49-F238E27FC236}">
              <a16:creationId xmlns:a16="http://schemas.microsoft.com/office/drawing/2014/main" id="{29A0BA24-C5EF-306B-0F10-F0A28B71B200}"/>
            </a:ext>
          </a:extLst>
        </xdr:cNvPr>
        <xdr:cNvSpPr txBox="1"/>
      </xdr:nvSpPr>
      <xdr:spPr>
        <a:xfrm>
          <a:off x="5245735" y="18243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0</xdr:col>
      <xdr:colOff>3175</xdr:colOff>
      <xdr:row>14</xdr:row>
      <xdr:rowOff>3175</xdr:rowOff>
    </xdr:from>
    <xdr:to>
      <xdr:col>0</xdr:col>
      <xdr:colOff>66675</xdr:colOff>
      <xdr:row>14</xdr:row>
      <xdr:rowOff>105767</xdr:rowOff>
    </xdr:to>
    <xdr:sp macro="" textlink="">
      <xdr:nvSpPr>
        <xdr:cNvPr id="3" name="TextBox 2">
          <a:extLst>
            <a:ext uri="{FF2B5EF4-FFF2-40B4-BE49-F238E27FC236}">
              <a16:creationId xmlns:a16="http://schemas.microsoft.com/office/drawing/2014/main" id="{A3C4E000-A9A1-9BDE-8C6F-AA84F7C27586}"/>
            </a:ext>
          </a:extLst>
        </xdr:cNvPr>
        <xdr:cNvSpPr txBox="1"/>
      </xdr:nvSpPr>
      <xdr:spPr>
        <a:xfrm>
          <a:off x="3175" y="153269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X1A1T</a:t>
          </a:r>
        </a:p>
      </xdr:txBody>
    </xdr:sp>
    <xdr:clientData/>
  </xdr:twoCellAnchor>
  <xdr:twoCellAnchor>
    <xdr:from>
      <xdr:col>0</xdr:col>
      <xdr:colOff>3175</xdr:colOff>
      <xdr:row>13</xdr:row>
      <xdr:rowOff>3174</xdr:rowOff>
    </xdr:from>
    <xdr:to>
      <xdr:col>0</xdr:col>
      <xdr:colOff>66675</xdr:colOff>
      <xdr:row>13</xdr:row>
      <xdr:rowOff>105766</xdr:rowOff>
    </xdr:to>
    <xdr:sp macro="" textlink="">
      <xdr:nvSpPr>
        <xdr:cNvPr id="4" name="TextBox 3">
          <a:extLst>
            <a:ext uri="{FF2B5EF4-FFF2-40B4-BE49-F238E27FC236}">
              <a16:creationId xmlns:a16="http://schemas.microsoft.com/office/drawing/2014/main" id="{6B0F7FC9-4DD1-CDF4-D2A5-59B29574B69A}"/>
            </a:ext>
          </a:extLst>
        </xdr:cNvPr>
        <xdr:cNvSpPr txBox="1"/>
      </xdr:nvSpPr>
      <xdr:spPr>
        <a:xfrm>
          <a:off x="3175" y="14534514"/>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X1A2T</a:t>
          </a:r>
        </a:p>
      </xdr:txBody>
    </xdr:sp>
    <xdr:clientData/>
  </xdr:twoCellAnchor>
  <xdr:twoCellAnchor>
    <xdr:from>
      <xdr:col>4</xdr:col>
      <xdr:colOff>3175</xdr:colOff>
      <xdr:row>6</xdr:row>
      <xdr:rowOff>3175</xdr:rowOff>
    </xdr:from>
    <xdr:to>
      <xdr:col>4</xdr:col>
      <xdr:colOff>66675</xdr:colOff>
      <xdr:row>6</xdr:row>
      <xdr:rowOff>105767</xdr:rowOff>
    </xdr:to>
    <xdr:sp macro="" textlink="">
      <xdr:nvSpPr>
        <xdr:cNvPr id="5" name="TextBox 4">
          <a:extLst>
            <a:ext uri="{FF2B5EF4-FFF2-40B4-BE49-F238E27FC236}">
              <a16:creationId xmlns:a16="http://schemas.microsoft.com/office/drawing/2014/main" id="{75E13366-C2C5-F898-7059-2779F6552938}"/>
            </a:ext>
          </a:extLst>
        </xdr:cNvPr>
        <xdr:cNvSpPr txBox="1"/>
      </xdr:nvSpPr>
      <xdr:spPr>
        <a:xfrm>
          <a:off x="5245735" y="581723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X1A3T</a:t>
          </a:r>
        </a:p>
      </xdr:txBody>
    </xdr:sp>
    <xdr:clientData/>
  </xdr:twoCellAnchor>
  <xdr:twoCellAnchor>
    <xdr:from>
      <xdr:col>0</xdr:col>
      <xdr:colOff>3175</xdr:colOff>
      <xdr:row>21</xdr:row>
      <xdr:rowOff>3175</xdr:rowOff>
    </xdr:from>
    <xdr:to>
      <xdr:col>0</xdr:col>
      <xdr:colOff>66675</xdr:colOff>
      <xdr:row>21</xdr:row>
      <xdr:rowOff>105767</xdr:rowOff>
    </xdr:to>
    <xdr:sp macro="" textlink="">
      <xdr:nvSpPr>
        <xdr:cNvPr id="6" name="TextBox 5">
          <a:extLst>
            <a:ext uri="{FF2B5EF4-FFF2-40B4-BE49-F238E27FC236}">
              <a16:creationId xmlns:a16="http://schemas.microsoft.com/office/drawing/2014/main" id="{95F40724-56BB-DCEC-840F-84F304391F89}"/>
            </a:ext>
          </a:extLst>
        </xdr:cNvPr>
        <xdr:cNvSpPr txBox="1"/>
      </xdr:nvSpPr>
      <xdr:spPr>
        <a:xfrm>
          <a:off x="3175" y="201885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X1A4T</a:t>
          </a:r>
        </a:p>
      </xdr:txBody>
    </xdr:sp>
    <xdr:clientData/>
  </xdr:twoCellAnchor>
  <xdr:twoCellAnchor>
    <xdr:from>
      <xdr:col>0</xdr:col>
      <xdr:colOff>3175</xdr:colOff>
      <xdr:row>22</xdr:row>
      <xdr:rowOff>3175</xdr:rowOff>
    </xdr:from>
    <xdr:to>
      <xdr:col>0</xdr:col>
      <xdr:colOff>66675</xdr:colOff>
      <xdr:row>22</xdr:row>
      <xdr:rowOff>105767</xdr:rowOff>
    </xdr:to>
    <xdr:sp macro="" textlink="">
      <xdr:nvSpPr>
        <xdr:cNvPr id="7" name="TextBox 6">
          <a:extLst>
            <a:ext uri="{FF2B5EF4-FFF2-40B4-BE49-F238E27FC236}">
              <a16:creationId xmlns:a16="http://schemas.microsoft.com/office/drawing/2014/main" id="{C76B193C-2AE2-C384-3FE4-60257812A6A7}"/>
            </a:ext>
          </a:extLst>
        </xdr:cNvPr>
        <xdr:cNvSpPr txBox="1"/>
      </xdr:nvSpPr>
      <xdr:spPr>
        <a:xfrm>
          <a:off x="3175" y="20615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X1A5T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3175</xdr:colOff>
      <xdr:row>17</xdr:row>
      <xdr:rowOff>3175</xdr:rowOff>
    </xdr:from>
    <xdr:to>
      <xdr:col>1</xdr:col>
      <xdr:colOff>66675</xdr:colOff>
      <xdr:row>17</xdr:row>
      <xdr:rowOff>105767</xdr:rowOff>
    </xdr:to>
    <xdr:sp macro="" textlink="">
      <xdr:nvSpPr>
        <xdr:cNvPr id="2" name="TextBox 1">
          <a:extLst>
            <a:ext uri="{FF2B5EF4-FFF2-40B4-BE49-F238E27FC236}">
              <a16:creationId xmlns:a16="http://schemas.microsoft.com/office/drawing/2014/main" id="{DC8F1AB7-2F1E-0E16-92FB-08013D396930}"/>
            </a:ext>
          </a:extLst>
        </xdr:cNvPr>
        <xdr:cNvSpPr txBox="1"/>
      </xdr:nvSpPr>
      <xdr:spPr>
        <a:xfrm>
          <a:off x="597535" y="46437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1</xdr:col>
      <xdr:colOff>3175</xdr:colOff>
      <xdr:row>16</xdr:row>
      <xdr:rowOff>3175</xdr:rowOff>
    </xdr:from>
    <xdr:to>
      <xdr:col>1</xdr:col>
      <xdr:colOff>66675</xdr:colOff>
      <xdr:row>16</xdr:row>
      <xdr:rowOff>105767</xdr:rowOff>
    </xdr:to>
    <xdr:sp macro="" textlink="">
      <xdr:nvSpPr>
        <xdr:cNvPr id="3" name="TextBox 2">
          <a:extLst>
            <a:ext uri="{FF2B5EF4-FFF2-40B4-BE49-F238E27FC236}">
              <a16:creationId xmlns:a16="http://schemas.microsoft.com/office/drawing/2014/main" id="{BFE5CF8A-9D1A-467B-75ED-EBB08D472F0A}"/>
            </a:ext>
          </a:extLst>
        </xdr:cNvPr>
        <xdr:cNvSpPr txBox="1"/>
      </xdr:nvSpPr>
      <xdr:spPr>
        <a:xfrm>
          <a:off x="597535" y="4422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X4A1T</a:t>
          </a:r>
        </a:p>
      </xdr:txBody>
    </xdr:sp>
    <xdr:clientData/>
  </xdr:twoCellAnchor>
  <xdr:twoCellAnchor>
    <xdr:from>
      <xdr:col>1</xdr:col>
      <xdr:colOff>3175</xdr:colOff>
      <xdr:row>15</xdr:row>
      <xdr:rowOff>3175</xdr:rowOff>
    </xdr:from>
    <xdr:to>
      <xdr:col>1</xdr:col>
      <xdr:colOff>66675</xdr:colOff>
      <xdr:row>15</xdr:row>
      <xdr:rowOff>105767</xdr:rowOff>
    </xdr:to>
    <xdr:sp macro="" textlink="">
      <xdr:nvSpPr>
        <xdr:cNvPr id="4" name="TextBox 3">
          <a:extLst>
            <a:ext uri="{FF2B5EF4-FFF2-40B4-BE49-F238E27FC236}">
              <a16:creationId xmlns:a16="http://schemas.microsoft.com/office/drawing/2014/main" id="{3B1E6BB0-917D-FE8B-7033-114A6C6A15B7}"/>
            </a:ext>
          </a:extLst>
        </xdr:cNvPr>
        <xdr:cNvSpPr txBox="1"/>
      </xdr:nvSpPr>
      <xdr:spPr>
        <a:xfrm>
          <a:off x="597535" y="42017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X4A2T</a:t>
          </a:r>
        </a:p>
      </xdr:txBody>
    </xdr:sp>
    <xdr:clientData/>
  </xdr:twoCellAnchor>
  <xdr:twoCellAnchor>
    <xdr:from>
      <xdr:col>1</xdr:col>
      <xdr:colOff>3175</xdr:colOff>
      <xdr:row>14</xdr:row>
      <xdr:rowOff>3175</xdr:rowOff>
    </xdr:from>
    <xdr:to>
      <xdr:col>1</xdr:col>
      <xdr:colOff>66675</xdr:colOff>
      <xdr:row>14</xdr:row>
      <xdr:rowOff>105767</xdr:rowOff>
    </xdr:to>
    <xdr:sp macro="" textlink="">
      <xdr:nvSpPr>
        <xdr:cNvPr id="5" name="TextBox 4">
          <a:extLst>
            <a:ext uri="{FF2B5EF4-FFF2-40B4-BE49-F238E27FC236}">
              <a16:creationId xmlns:a16="http://schemas.microsoft.com/office/drawing/2014/main" id="{9EC74263-3B56-5AC4-8A0C-919D35C461B8}"/>
            </a:ext>
          </a:extLst>
        </xdr:cNvPr>
        <xdr:cNvSpPr txBox="1"/>
      </xdr:nvSpPr>
      <xdr:spPr>
        <a:xfrm>
          <a:off x="597535" y="398081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X4A3T</a:t>
          </a:r>
        </a:p>
      </xdr:txBody>
    </xdr:sp>
    <xdr:clientData/>
  </xdr:twoCellAnchor>
  <xdr:twoCellAnchor>
    <xdr:from>
      <xdr:col>1</xdr:col>
      <xdr:colOff>3175</xdr:colOff>
      <xdr:row>35</xdr:row>
      <xdr:rowOff>3175</xdr:rowOff>
    </xdr:from>
    <xdr:to>
      <xdr:col>1</xdr:col>
      <xdr:colOff>66675</xdr:colOff>
      <xdr:row>35</xdr:row>
      <xdr:rowOff>105767</xdr:rowOff>
    </xdr:to>
    <xdr:sp macro="" textlink="">
      <xdr:nvSpPr>
        <xdr:cNvPr id="6" name="TextBox 5">
          <a:extLst>
            <a:ext uri="{FF2B5EF4-FFF2-40B4-BE49-F238E27FC236}">
              <a16:creationId xmlns:a16="http://schemas.microsoft.com/office/drawing/2014/main" id="{35DB196A-D72D-5740-DAC3-BB8295FB6EA9}"/>
            </a:ext>
          </a:extLst>
        </xdr:cNvPr>
        <xdr:cNvSpPr txBox="1"/>
      </xdr:nvSpPr>
      <xdr:spPr>
        <a:xfrm>
          <a:off x="597535" y="12766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X4A4T</a:t>
          </a:r>
        </a:p>
      </xdr:txBody>
    </xdr:sp>
    <xdr:clientData/>
  </xdr:twoCellAnchor>
  <xdr:twoCellAnchor>
    <xdr:from>
      <xdr:col>1</xdr:col>
      <xdr:colOff>3175</xdr:colOff>
      <xdr:row>34</xdr:row>
      <xdr:rowOff>3175</xdr:rowOff>
    </xdr:from>
    <xdr:to>
      <xdr:col>1</xdr:col>
      <xdr:colOff>66675</xdr:colOff>
      <xdr:row>34</xdr:row>
      <xdr:rowOff>105767</xdr:rowOff>
    </xdr:to>
    <xdr:sp macro="" textlink="">
      <xdr:nvSpPr>
        <xdr:cNvPr id="7" name="TextBox 6">
          <a:extLst>
            <a:ext uri="{FF2B5EF4-FFF2-40B4-BE49-F238E27FC236}">
              <a16:creationId xmlns:a16="http://schemas.microsoft.com/office/drawing/2014/main" id="{B0EBB276-39FB-C16C-1732-5A2AD93D3932}"/>
            </a:ext>
          </a:extLst>
        </xdr:cNvPr>
        <xdr:cNvSpPr txBox="1"/>
      </xdr:nvSpPr>
      <xdr:spPr>
        <a:xfrm>
          <a:off x="597535" y="125685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X4A5T</a:t>
          </a:r>
        </a:p>
      </xdr:txBody>
    </xdr:sp>
    <xdr:clientData/>
  </xdr:twoCellAnchor>
  <xdr:twoCellAnchor>
    <xdr:from>
      <xdr:col>1</xdr:col>
      <xdr:colOff>3175</xdr:colOff>
      <xdr:row>33</xdr:row>
      <xdr:rowOff>3175</xdr:rowOff>
    </xdr:from>
    <xdr:to>
      <xdr:col>1</xdr:col>
      <xdr:colOff>66675</xdr:colOff>
      <xdr:row>33</xdr:row>
      <xdr:rowOff>105767</xdr:rowOff>
    </xdr:to>
    <xdr:sp macro="" textlink="">
      <xdr:nvSpPr>
        <xdr:cNvPr id="8" name="TextBox 7">
          <a:extLst>
            <a:ext uri="{FF2B5EF4-FFF2-40B4-BE49-F238E27FC236}">
              <a16:creationId xmlns:a16="http://schemas.microsoft.com/office/drawing/2014/main" id="{3DC0D36F-18F9-A074-AAEB-4087B4502BC7}"/>
            </a:ext>
          </a:extLst>
        </xdr:cNvPr>
        <xdr:cNvSpPr txBox="1"/>
      </xdr:nvSpPr>
      <xdr:spPr>
        <a:xfrm>
          <a:off x="597535" y="1137983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X4A6T</a:t>
          </a:r>
        </a:p>
      </xdr:txBody>
    </xdr:sp>
    <xdr:clientData/>
  </xdr:twoCellAnchor>
  <xdr:twoCellAnchor>
    <xdr:from>
      <xdr:col>1</xdr:col>
      <xdr:colOff>3175</xdr:colOff>
      <xdr:row>32</xdr:row>
      <xdr:rowOff>3175</xdr:rowOff>
    </xdr:from>
    <xdr:to>
      <xdr:col>1</xdr:col>
      <xdr:colOff>66675</xdr:colOff>
      <xdr:row>32</xdr:row>
      <xdr:rowOff>105767</xdr:rowOff>
    </xdr:to>
    <xdr:sp macro="" textlink="">
      <xdr:nvSpPr>
        <xdr:cNvPr id="9" name="TextBox 8">
          <a:extLst>
            <a:ext uri="{FF2B5EF4-FFF2-40B4-BE49-F238E27FC236}">
              <a16:creationId xmlns:a16="http://schemas.microsoft.com/office/drawing/2014/main" id="{0689011D-DEFE-94B3-8E36-3C7B2FEF4546}"/>
            </a:ext>
          </a:extLst>
        </xdr:cNvPr>
        <xdr:cNvSpPr txBox="1"/>
      </xdr:nvSpPr>
      <xdr:spPr>
        <a:xfrm>
          <a:off x="597535" y="108311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X4A7T</a:t>
          </a:r>
        </a:p>
      </xdr:txBody>
    </xdr:sp>
    <xdr:clientData/>
  </xdr:twoCellAnchor>
</xdr:wsDr>
</file>

<file path=xl/persons/person.xml><?xml version="1.0" encoding="utf-8"?>
<personList xmlns="http://schemas.microsoft.com/office/spreadsheetml/2018/threadedcomments" xmlns:x="http://schemas.openxmlformats.org/spreadsheetml/2006/main">
  <person displayName="Hlavka, Eileen" id="{CED90092-0159-4F5A-BA13-986F0491E615}" userId="S::Eileen.Hlavka@cpuc.ca.gov::711e84c9-4f10-4577-ba28-180b6d6641d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6" dT="2025-09-04T23:55:48.23" personId="{CED90092-0159-4F5A-BA13-986F0491E615}" id="{DD08D59F-7378-4BE5-89AA-FD2196BA32A0}">
    <text>Because terms like “district” can refer to different sizes and be so confusing, and utilities may be tempted to use different ones, I think it’s useful to list them in the footnotes.</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0l7];/" TargetMode="External"/><Relationship Id="rId3" Type="http://schemas.openxmlformats.org/officeDocument/2006/relationships/hyperlink" Target="http://[s0l2];/" TargetMode="External"/><Relationship Id="rId7" Type="http://schemas.openxmlformats.org/officeDocument/2006/relationships/hyperlink" Target="http://[s0l6];/" TargetMode="External"/><Relationship Id="rId12" Type="http://schemas.openxmlformats.org/officeDocument/2006/relationships/drawing" Target="../drawings/drawing1.xml"/><Relationship Id="rId2" Type="http://schemas.openxmlformats.org/officeDocument/2006/relationships/hyperlink" Target="http://[s0l1];/" TargetMode="External"/><Relationship Id="rId1" Type="http://schemas.openxmlformats.org/officeDocument/2006/relationships/hyperlink" Target="http://[s0l0];/" TargetMode="External"/><Relationship Id="rId6" Type="http://schemas.openxmlformats.org/officeDocument/2006/relationships/hyperlink" Target="http://[s0l5];/" TargetMode="External"/><Relationship Id="rId11" Type="http://schemas.openxmlformats.org/officeDocument/2006/relationships/customProperty" Target="../customProperty1.bin"/><Relationship Id="rId5" Type="http://schemas.openxmlformats.org/officeDocument/2006/relationships/hyperlink" Target="http://[s0l4];/" TargetMode="External"/><Relationship Id="rId10" Type="http://schemas.openxmlformats.org/officeDocument/2006/relationships/printerSettings" Target="../printerSettings/printerSettings1.bin"/><Relationship Id="rId4" Type="http://schemas.openxmlformats.org/officeDocument/2006/relationships/hyperlink" Target="http://[s0l3];/" TargetMode="External"/><Relationship Id="rId9" Type="http://schemas.openxmlformats.org/officeDocument/2006/relationships/hyperlink" Target="http://[s0l8];/"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1l7];/" TargetMode="External"/><Relationship Id="rId13" Type="http://schemas.openxmlformats.org/officeDocument/2006/relationships/customProperty" Target="../customProperty2.bin"/><Relationship Id="rId3" Type="http://schemas.openxmlformats.org/officeDocument/2006/relationships/hyperlink" Target="http://[s1l2];/" TargetMode="External"/><Relationship Id="rId7" Type="http://schemas.openxmlformats.org/officeDocument/2006/relationships/hyperlink" Target="http://[s1l6];/" TargetMode="External"/><Relationship Id="rId12" Type="http://schemas.openxmlformats.org/officeDocument/2006/relationships/printerSettings" Target="../printerSettings/printerSettings2.bin"/><Relationship Id="rId2" Type="http://schemas.openxmlformats.org/officeDocument/2006/relationships/hyperlink" Target="http://[s1l1];/" TargetMode="External"/><Relationship Id="rId1" Type="http://schemas.openxmlformats.org/officeDocument/2006/relationships/hyperlink" Target="http://[s1l0];/" TargetMode="External"/><Relationship Id="rId6" Type="http://schemas.openxmlformats.org/officeDocument/2006/relationships/hyperlink" Target="http://[s1l5];/" TargetMode="External"/><Relationship Id="rId11" Type="http://schemas.openxmlformats.org/officeDocument/2006/relationships/hyperlink" Target="http://[s1l10];/" TargetMode="External"/><Relationship Id="rId5" Type="http://schemas.openxmlformats.org/officeDocument/2006/relationships/hyperlink" Target="http://[s1l4];/" TargetMode="External"/><Relationship Id="rId10" Type="http://schemas.openxmlformats.org/officeDocument/2006/relationships/hyperlink" Target="http://[s1l9];/" TargetMode="External"/><Relationship Id="rId4" Type="http://schemas.openxmlformats.org/officeDocument/2006/relationships/hyperlink" Target="http://[s1l3];/" TargetMode="External"/><Relationship Id="rId9" Type="http://schemas.openxmlformats.org/officeDocument/2006/relationships/hyperlink" Target="http://[s1l8];/"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4l13];/" TargetMode="External"/><Relationship Id="rId13" Type="http://schemas.openxmlformats.org/officeDocument/2006/relationships/comments" Target="../comments1.xml"/><Relationship Id="rId3" Type="http://schemas.openxmlformats.org/officeDocument/2006/relationships/hyperlink" Target="http://[s4l2];/" TargetMode="External"/><Relationship Id="rId7" Type="http://schemas.openxmlformats.org/officeDocument/2006/relationships/hyperlink" Target="http://[s4l12];/" TargetMode="External"/><Relationship Id="rId12" Type="http://schemas.openxmlformats.org/officeDocument/2006/relationships/vmlDrawing" Target="../drawings/vmlDrawing1.vml"/><Relationship Id="rId2" Type="http://schemas.openxmlformats.org/officeDocument/2006/relationships/hyperlink" Target="http://[s4l1];/" TargetMode="External"/><Relationship Id="rId1" Type="http://schemas.openxmlformats.org/officeDocument/2006/relationships/hyperlink" Target="http://[s4l0];/" TargetMode="External"/><Relationship Id="rId6" Type="http://schemas.openxmlformats.org/officeDocument/2006/relationships/hyperlink" Target="http://[s4l11];/" TargetMode="External"/><Relationship Id="rId11" Type="http://schemas.openxmlformats.org/officeDocument/2006/relationships/drawing" Target="../drawings/drawing3.xml"/><Relationship Id="rId5" Type="http://schemas.openxmlformats.org/officeDocument/2006/relationships/hyperlink" Target="http://[s4l10];/" TargetMode="External"/><Relationship Id="rId10" Type="http://schemas.openxmlformats.org/officeDocument/2006/relationships/customProperty" Target="../customProperty5.bin"/><Relationship Id="rId4" Type="http://schemas.openxmlformats.org/officeDocument/2006/relationships/hyperlink" Target="http://[s4l3];/" TargetMode="External"/><Relationship Id="rId9" Type="http://schemas.openxmlformats.org/officeDocument/2006/relationships/printerSettings" Target="../printerSettings/printerSettings5.bin"/><Relationship Id="rId1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9239-6118-4AA1-878E-87BB49B56D47}">
  <sheetPr>
    <pageSetUpPr fitToPage="1"/>
  </sheetPr>
  <dimension ref="A1:E17"/>
  <sheetViews>
    <sheetView tabSelected="1" zoomScaleNormal="100" workbookViewId="0">
      <selection activeCell="I5" sqref="I5"/>
    </sheetView>
  </sheetViews>
  <sheetFormatPr defaultColWidth="8.7109375" defaultRowHeight="15.75" x14ac:dyDescent="0.25"/>
  <cols>
    <col min="1" max="1" width="13.42578125" style="6" customWidth="1"/>
    <col min="2" max="2" width="18" style="6" customWidth="1"/>
    <col min="3" max="4" width="13.42578125" style="6" customWidth="1"/>
    <col min="5" max="5" width="31.85546875" style="6" customWidth="1"/>
    <col min="6" max="16384" width="8.7109375" style="1"/>
  </cols>
  <sheetData>
    <row r="1" spans="1:5" ht="33" x14ac:dyDescent="0.25">
      <c r="A1" s="16" t="s">
        <v>0</v>
      </c>
      <c r="B1" s="16" t="s">
        <v>1</v>
      </c>
      <c r="C1" s="16" t="s">
        <v>2</v>
      </c>
      <c r="D1" s="14" t="s">
        <v>3</v>
      </c>
      <c r="E1" s="14" t="s">
        <v>4</v>
      </c>
    </row>
    <row r="2" spans="1:5" ht="78.75" x14ac:dyDescent="0.25">
      <c r="A2" s="17" t="s">
        <v>5</v>
      </c>
      <c r="B2" s="28" t="s">
        <v>6</v>
      </c>
      <c r="C2" s="18" t="s">
        <v>7</v>
      </c>
      <c r="D2" s="23" t="e">
        <f>'Costs by Operating District'!K2</f>
        <v>#DIV/0!</v>
      </c>
      <c r="E2" s="19" t="s">
        <v>8</v>
      </c>
    </row>
    <row r="3" spans="1:5" ht="102.75" customHeight="1" x14ac:dyDescent="0.25">
      <c r="A3" s="17" t="s">
        <v>9</v>
      </c>
      <c r="B3" s="28" t="s">
        <v>6</v>
      </c>
      <c r="C3" s="17" t="s">
        <v>10</v>
      </c>
      <c r="D3" s="15" t="e">
        <f>'Costs by Operating District'!K3</f>
        <v>#DIV/0!</v>
      </c>
      <c r="E3" s="19" t="s">
        <v>11</v>
      </c>
    </row>
    <row r="4" spans="1:5" ht="63" x14ac:dyDescent="0.25">
      <c r="A4" s="17" t="s">
        <v>12</v>
      </c>
      <c r="B4" s="28" t="s">
        <v>6</v>
      </c>
      <c r="C4" s="18" t="s">
        <v>13</v>
      </c>
      <c r="D4" s="23" t="e">
        <f>'Costs by Operating District'!K4</f>
        <v>#DIV/0!</v>
      </c>
      <c r="E4" s="19" t="s">
        <v>14</v>
      </c>
    </row>
    <row r="5" spans="1:5" ht="78.75" x14ac:dyDescent="0.25">
      <c r="A5" s="17" t="s">
        <v>15</v>
      </c>
      <c r="B5" s="28" t="s">
        <v>6</v>
      </c>
      <c r="C5" s="17" t="s">
        <v>16</v>
      </c>
      <c r="D5" s="40">
        <f>'Costs by Operating District'!K5</f>
        <v>1421.7786749482402</v>
      </c>
      <c r="E5" s="19" t="s">
        <v>17</v>
      </c>
    </row>
    <row r="6" spans="1:5" ht="78.75" x14ac:dyDescent="0.25">
      <c r="A6" s="17" t="s">
        <v>18</v>
      </c>
      <c r="B6" s="28" t="s">
        <v>6</v>
      </c>
      <c r="C6" s="17" t="s">
        <v>19</v>
      </c>
      <c r="D6" s="40">
        <f>'Costs by Operating District'!K6</f>
        <v>1613.2801242236037</v>
      </c>
      <c r="E6" s="19" t="s">
        <v>20</v>
      </c>
    </row>
    <row r="7" spans="1:5" ht="63" x14ac:dyDescent="0.25">
      <c r="A7" s="17" t="s">
        <v>21</v>
      </c>
      <c r="B7" s="17" t="s">
        <v>22</v>
      </c>
      <c r="C7" s="17" t="s">
        <v>23</v>
      </c>
      <c r="D7" s="35">
        <f>'Costs by Operating District'!K7</f>
        <v>2.5</v>
      </c>
      <c r="E7" s="19" t="s">
        <v>24</v>
      </c>
    </row>
    <row r="8" spans="1:5" ht="78.75" x14ac:dyDescent="0.25">
      <c r="A8" s="17" t="s">
        <v>25</v>
      </c>
      <c r="B8" s="17" t="s">
        <v>22</v>
      </c>
      <c r="C8" s="17" t="s">
        <v>26</v>
      </c>
      <c r="D8" s="24">
        <f>'Costs by Operating District'!K8</f>
        <v>4138.282608695652</v>
      </c>
      <c r="E8" s="19" t="s">
        <v>27</v>
      </c>
    </row>
    <row r="9" spans="1:5" ht="78.75" x14ac:dyDescent="0.25">
      <c r="A9" s="17" t="s">
        <v>28</v>
      </c>
      <c r="B9" s="17" t="s">
        <v>22</v>
      </c>
      <c r="C9" s="17" t="s">
        <v>29</v>
      </c>
      <c r="D9" s="24">
        <f>'Costs by Operating District'!K9</f>
        <v>4196.2391304347866</v>
      </c>
      <c r="E9" s="17" t="s">
        <v>30</v>
      </c>
    </row>
    <row r="10" spans="1:5" ht="94.5" x14ac:dyDescent="0.25">
      <c r="A10" s="17" t="s">
        <v>31</v>
      </c>
      <c r="B10" s="17" t="s">
        <v>22</v>
      </c>
      <c r="C10" s="17" t="s">
        <v>32</v>
      </c>
      <c r="D10" s="15">
        <f>'Costs by Operating District'!K10</f>
        <v>0</v>
      </c>
      <c r="E10" s="19" t="s">
        <v>33</v>
      </c>
    </row>
    <row r="11" spans="1:5" ht="78.75" x14ac:dyDescent="0.25">
      <c r="A11" s="17" t="s">
        <v>34</v>
      </c>
      <c r="B11" s="17" t="s">
        <v>35</v>
      </c>
      <c r="C11" s="18" t="s">
        <v>36</v>
      </c>
      <c r="D11" s="26">
        <v>3649.8104705882402</v>
      </c>
      <c r="E11" s="19" t="s">
        <v>37</v>
      </c>
    </row>
    <row r="12" spans="1:5" ht="110.25" x14ac:dyDescent="0.25">
      <c r="A12" s="17" t="s">
        <v>38</v>
      </c>
      <c r="B12" s="17" t="s">
        <v>22</v>
      </c>
      <c r="C12" s="18" t="s">
        <v>39</v>
      </c>
      <c r="D12" s="23">
        <f>'Costs by Operating District'!K17</f>
        <v>0</v>
      </c>
      <c r="E12" s="25" t="s">
        <v>40</v>
      </c>
    </row>
    <row r="13" spans="1:5" x14ac:dyDescent="0.25">
      <c r="A13"/>
      <c r="B13"/>
      <c r="C13" s="5"/>
      <c r="D13"/>
      <c r="E13" s="5"/>
    </row>
    <row r="14" spans="1:5" x14ac:dyDescent="0.25">
      <c r="A14"/>
      <c r="B14"/>
      <c r="C14" s="5"/>
      <c r="D14"/>
      <c r="E14" s="5"/>
    </row>
    <row r="15" spans="1:5" ht="21" customHeight="1" x14ac:dyDescent="0.25">
      <c r="A15" s="36" t="s">
        <v>41</v>
      </c>
      <c r="B15" s="36"/>
      <c r="C15" s="36"/>
      <c r="D15" s="36"/>
      <c r="E15" s="36"/>
    </row>
    <row r="16" spans="1:5" ht="77.25" customHeight="1" x14ac:dyDescent="0.25">
      <c r="A16" s="37" t="s">
        <v>260</v>
      </c>
      <c r="B16" s="37"/>
      <c r="C16" s="37"/>
      <c r="D16" s="37"/>
      <c r="E16" s="37"/>
    </row>
    <row r="17" spans="1:5" ht="31.5" customHeight="1" x14ac:dyDescent="0.25">
      <c r="A17" s="37" t="s">
        <v>42</v>
      </c>
      <c r="B17" s="37"/>
      <c r="C17" s="37"/>
      <c r="D17" s="37"/>
      <c r="E17" s="37"/>
    </row>
  </sheetData>
  <mergeCells count="3">
    <mergeCell ref="A15:E15"/>
    <mergeCell ref="A16:E16"/>
    <mergeCell ref="A17:E17"/>
  </mergeCells>
  <hyperlinks>
    <hyperlink ref="E3" r:id="rId1" location="_ftn1" display="_ftn1" xr:uid="{73BE6466-791B-436C-9473-BC201CBFAAC8}"/>
    <hyperlink ref="A15" r:id="rId2" location="_ftnref1" display="_ftnref1" xr:uid="{F732CF9A-7492-4D3A-985B-62DB97A7D172}"/>
    <hyperlink ref="E7" r:id="rId3" location="_ftn2" display="_ftn2" xr:uid="{6F7B1A5F-D444-44AC-9B57-2CF6C279F18F}"/>
    <hyperlink ref="B2" r:id="rId4" location="'Summary'!A16" xr:uid="{F82CC6CC-2FE0-4455-9596-2A51830EBAFF}"/>
    <hyperlink ref="B3" r:id="rId5" location="'Summary'!A16" xr:uid="{02E5CD27-9457-4682-AFE8-8F2E160993E5}"/>
    <hyperlink ref="B4" r:id="rId6" location="'Summary'!A16" xr:uid="{33ECF558-DDED-478F-BCC8-3EEF3C8BC225}"/>
    <hyperlink ref="B5" r:id="rId7" location="'Summary'!A16" xr:uid="{2A3D8836-FD2B-4A15-B83E-DDCC178794A6}"/>
    <hyperlink ref="B6" r:id="rId8" location="'Summary'!A16" xr:uid="{17DB47D0-7FB7-43A9-AF5E-F44E4CC96EE3}"/>
    <hyperlink ref="E1" r:id="rId9" location="'Summary'!A17" xr:uid="{70086BA0-5D6D-49A9-A5AD-787919C47AD7}"/>
  </hyperlinks>
  <printOptions horizontalCentered="1"/>
  <pageMargins left="0.25" right="0.25" top="0.75" bottom="0.75" header="0.3" footer="0.3"/>
  <pageSetup fitToHeight="0" orientation="portrait" r:id="rId10"/>
  <customProperties>
    <customPr name="_pios_id" r:id="rId11"/>
  </customProperties>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A4DAA-6BB7-4D45-A241-8B7EBF70B2D9}">
  <sheetPr>
    <pageSetUpPr fitToPage="1"/>
  </sheetPr>
  <dimension ref="A1:K23"/>
  <sheetViews>
    <sheetView zoomScaleNormal="100" workbookViewId="0">
      <pane ySplit="1" topLeftCell="A2" activePane="bottomLeft" state="frozen"/>
      <selection pane="bottomLeft" activeCell="Q4" sqref="Q4"/>
    </sheetView>
  </sheetViews>
  <sheetFormatPr defaultColWidth="8.7109375" defaultRowHeight="15.75" x14ac:dyDescent="0.25"/>
  <cols>
    <col min="1" max="1" width="11.140625" style="6" customWidth="1"/>
    <col min="2" max="2" width="18.28515625" style="6" customWidth="1"/>
    <col min="3" max="3" width="14.85546875" style="6" customWidth="1"/>
    <col min="4" max="4" width="32.140625" style="6" customWidth="1"/>
    <col min="5" max="5" width="19.7109375" style="6" bestFit="1" customWidth="1"/>
    <col min="6" max="8" width="20.140625" style="6" customWidth="1"/>
    <col min="9" max="9" width="22.5703125" style="6" customWidth="1"/>
    <col min="10" max="10" width="8.140625" style="6" customWidth="1"/>
    <col min="11" max="11" width="20.140625" style="6" customWidth="1"/>
    <col min="12" max="16384" width="8.7109375" style="6"/>
  </cols>
  <sheetData>
    <row r="1" spans="1:11" ht="66" x14ac:dyDescent="0.25">
      <c r="A1" s="16" t="s">
        <v>0</v>
      </c>
      <c r="B1" s="16" t="s">
        <v>1</v>
      </c>
      <c r="C1" s="16" t="s">
        <v>2</v>
      </c>
      <c r="D1" s="16" t="s">
        <v>43</v>
      </c>
      <c r="E1" s="16" t="s">
        <v>44</v>
      </c>
      <c r="F1" s="16" t="s">
        <v>45</v>
      </c>
      <c r="G1" s="16" t="s">
        <v>46</v>
      </c>
      <c r="H1" s="16" t="s">
        <v>47</v>
      </c>
      <c r="I1" s="16" t="s">
        <v>48</v>
      </c>
      <c r="J1" s="16" t="s">
        <v>49</v>
      </c>
      <c r="K1" s="16" t="s">
        <v>50</v>
      </c>
    </row>
    <row r="2" spans="1:11" ht="78.75" x14ac:dyDescent="0.25">
      <c r="A2" s="17" t="s">
        <v>51</v>
      </c>
      <c r="B2" s="17" t="s">
        <v>22</v>
      </c>
      <c r="C2" s="18" t="s">
        <v>7</v>
      </c>
      <c r="D2" s="17" t="s">
        <v>52</v>
      </c>
      <c r="E2" s="19" t="e">
        <f>E10/E8</f>
        <v>#DIV/0!</v>
      </c>
      <c r="F2" s="19">
        <f t="shared" ref="F2:I2" si="0">F10/F8</f>
        <v>0</v>
      </c>
      <c r="G2" s="19">
        <f t="shared" si="0"/>
        <v>0</v>
      </c>
      <c r="H2" s="19">
        <f t="shared" si="0"/>
        <v>0</v>
      </c>
      <c r="I2" s="19" t="e">
        <f t="shared" si="0"/>
        <v>#DIV/0!</v>
      </c>
      <c r="J2" s="19"/>
      <c r="K2" s="19" t="e">
        <f>AVERAGE(E2:I2)</f>
        <v>#DIV/0!</v>
      </c>
    </row>
    <row r="3" spans="1:11" ht="94.5" x14ac:dyDescent="0.25">
      <c r="A3" s="17" t="s">
        <v>53</v>
      </c>
      <c r="B3" s="17" t="s">
        <v>22</v>
      </c>
      <c r="C3" s="17" t="s">
        <v>10</v>
      </c>
      <c r="D3" s="17" t="s">
        <v>54</v>
      </c>
      <c r="E3" s="19" t="e">
        <f>E10/E9</f>
        <v>#DIV/0!</v>
      </c>
      <c r="F3" s="19">
        <f t="shared" ref="F3:I3" si="1">F10/F9</f>
        <v>0</v>
      </c>
      <c r="G3" s="19">
        <f t="shared" si="1"/>
        <v>0</v>
      </c>
      <c r="H3" s="19">
        <f t="shared" si="1"/>
        <v>0</v>
      </c>
      <c r="I3" s="19" t="e">
        <f t="shared" si="1"/>
        <v>#DIV/0!</v>
      </c>
      <c r="J3" s="19"/>
      <c r="K3" s="19" t="e">
        <f>AVERAGE(E3:I3)</f>
        <v>#DIV/0!</v>
      </c>
    </row>
    <row r="4" spans="1:11" ht="63" x14ac:dyDescent="0.25">
      <c r="A4" s="17" t="s">
        <v>55</v>
      </c>
      <c r="B4" s="17" t="s">
        <v>22</v>
      </c>
      <c r="C4" s="18" t="s">
        <v>13</v>
      </c>
      <c r="D4" s="19" t="s">
        <v>56</v>
      </c>
      <c r="E4" s="19" t="e">
        <f>E10/E7</f>
        <v>#DIV/0!</v>
      </c>
      <c r="F4" s="19">
        <f t="shared" ref="F4:I4" si="2">F10/F7</f>
        <v>0</v>
      </c>
      <c r="G4" s="19">
        <f t="shared" si="2"/>
        <v>0</v>
      </c>
      <c r="H4" s="19">
        <f t="shared" si="2"/>
        <v>0</v>
      </c>
      <c r="I4" s="19" t="e">
        <f t="shared" si="2"/>
        <v>#DIV/0!</v>
      </c>
      <c r="J4" s="19"/>
      <c r="K4" s="19" t="e">
        <f>AVERAGE(E4:I4)</f>
        <v>#DIV/0!</v>
      </c>
    </row>
    <row r="5" spans="1:11" ht="78.75" x14ac:dyDescent="0.25">
      <c r="A5" s="17" t="s">
        <v>57</v>
      </c>
      <c r="B5" s="17" t="s">
        <v>22</v>
      </c>
      <c r="C5" s="17" t="s">
        <v>16</v>
      </c>
      <c r="D5" s="19" t="s">
        <v>58</v>
      </c>
      <c r="E5" s="19" t="e">
        <f>E8/E7</f>
        <v>#DIV/0!</v>
      </c>
      <c r="F5" s="20">
        <f t="shared" ref="F5:I5" si="3">F8/F7</f>
        <v>1717.5496894409939</v>
      </c>
      <c r="G5" s="20">
        <f t="shared" si="3"/>
        <v>1783.7863354037268</v>
      </c>
      <c r="H5" s="20">
        <f t="shared" si="3"/>
        <v>764</v>
      </c>
      <c r="I5" s="19" t="e">
        <f t="shared" si="3"/>
        <v>#DIV/0!</v>
      </c>
      <c r="J5" s="19"/>
      <c r="K5" s="20">
        <f>AVERAGE(F5:H5)</f>
        <v>1421.7786749482402</v>
      </c>
    </row>
    <row r="6" spans="1:11" ht="78.75" x14ac:dyDescent="0.25">
      <c r="A6" s="17" t="s">
        <v>59</v>
      </c>
      <c r="B6" s="17" t="s">
        <v>22</v>
      </c>
      <c r="C6" s="17" t="s">
        <v>19</v>
      </c>
      <c r="D6" s="19" t="s">
        <v>60</v>
      </c>
      <c r="E6" s="19" t="e">
        <f>E9/E7</f>
        <v>#DIV/0!</v>
      </c>
      <c r="F6" s="20">
        <f t="shared" ref="F6:I6" si="4">F9/F7</f>
        <v>1670.2453416149067</v>
      </c>
      <c r="G6" s="20">
        <f t="shared" si="4"/>
        <v>1733.5950310559042</v>
      </c>
      <c r="H6" s="19">
        <f t="shared" si="4"/>
        <v>1436</v>
      </c>
      <c r="I6" s="19" t="e">
        <f t="shared" si="4"/>
        <v>#DIV/0!</v>
      </c>
      <c r="J6" s="19"/>
      <c r="K6" s="20">
        <f>AVERAGE(F6:H6)</f>
        <v>1613.2801242236037</v>
      </c>
    </row>
    <row r="7" spans="1:11" s="34" customFormat="1" ht="63" x14ac:dyDescent="0.25">
      <c r="A7" s="31" t="s">
        <v>61</v>
      </c>
      <c r="B7" s="31" t="s">
        <v>22</v>
      </c>
      <c r="C7" s="31" t="s">
        <v>23</v>
      </c>
      <c r="D7" s="32" t="s">
        <v>62</v>
      </c>
      <c r="E7" s="32">
        <v>0</v>
      </c>
      <c r="F7" s="32">
        <f>4/4</f>
        <v>1</v>
      </c>
      <c r="G7" s="32">
        <f>5/4</f>
        <v>1.25</v>
      </c>
      <c r="H7" s="32">
        <f>1/4</f>
        <v>0.25</v>
      </c>
      <c r="I7" s="32">
        <f>0/4</f>
        <v>0</v>
      </c>
      <c r="J7" s="33"/>
      <c r="K7" s="32">
        <f>SUM(E7:I7)</f>
        <v>2.5</v>
      </c>
    </row>
    <row r="8" spans="1:11" ht="141.75" x14ac:dyDescent="0.25">
      <c r="A8" s="17" t="s">
        <v>63</v>
      </c>
      <c r="B8" s="17" t="s">
        <v>22</v>
      </c>
      <c r="C8" s="17" t="s">
        <v>26</v>
      </c>
      <c r="D8" s="19" t="s">
        <v>64</v>
      </c>
      <c r="E8" s="21">
        <v>0</v>
      </c>
      <c r="F8" s="21">
        <f>(1*181+3*'Pressure Districts'!C4)/4</f>
        <v>1717.5496894409939</v>
      </c>
      <c r="G8" s="21">
        <f>5*'Pressure Districts'!C4/5</f>
        <v>2229.7329192546586</v>
      </c>
      <c r="H8" s="21">
        <f>1*'Pressure Districts'!C53/1</f>
        <v>191</v>
      </c>
      <c r="I8" s="21">
        <v>0</v>
      </c>
      <c r="J8" s="22"/>
      <c r="K8" s="20">
        <f>SUM(E8:I8)</f>
        <v>4138.282608695652</v>
      </c>
    </row>
    <row r="9" spans="1:11" ht="141.75" x14ac:dyDescent="0.25">
      <c r="A9" s="17" t="s">
        <v>65</v>
      </c>
      <c r="B9" s="17" t="s">
        <v>22</v>
      </c>
      <c r="C9" s="17" t="s">
        <v>29</v>
      </c>
      <c r="D9" s="19" t="s">
        <v>66</v>
      </c>
      <c r="E9" s="21">
        <v>0</v>
      </c>
      <c r="F9" s="21">
        <f>('Pressure Districts'!D41+3*'Pressure Districts'!D4)/4</f>
        <v>1670.2453416149067</v>
      </c>
      <c r="G9" s="21">
        <v>2166.9937888198801</v>
      </c>
      <c r="H9" s="21">
        <v>359</v>
      </c>
      <c r="I9" s="21">
        <v>0</v>
      </c>
      <c r="J9" s="22"/>
      <c r="K9" s="20">
        <f>SUM(E9:I9)</f>
        <v>4196.2391304347866</v>
      </c>
    </row>
    <row r="10" spans="1:11" ht="78.75" x14ac:dyDescent="0.25">
      <c r="A10" s="17" t="s">
        <v>67</v>
      </c>
      <c r="B10" s="17" t="s">
        <v>22</v>
      </c>
      <c r="C10" s="17" t="s">
        <v>32</v>
      </c>
      <c r="D10" s="19" t="s">
        <v>68</v>
      </c>
      <c r="E10" s="21">
        <f>SUM(E12:E15)</f>
        <v>0</v>
      </c>
      <c r="F10" s="21">
        <f t="shared" ref="F10:I10" si="5">SUM(F12:F15)</f>
        <v>0</v>
      </c>
      <c r="G10" s="21">
        <f t="shared" si="5"/>
        <v>0</v>
      </c>
      <c r="H10" s="21">
        <f t="shared" si="5"/>
        <v>0</v>
      </c>
      <c r="I10" s="21">
        <f t="shared" si="5"/>
        <v>0</v>
      </c>
      <c r="J10" s="19"/>
      <c r="K10" s="19">
        <f>SUM(E10:I10)</f>
        <v>0</v>
      </c>
    </row>
    <row r="11" spans="1:11" ht="63" x14ac:dyDescent="0.25">
      <c r="A11" s="17"/>
      <c r="B11" s="17" t="s">
        <v>22</v>
      </c>
      <c r="C11" s="17" t="s">
        <v>69</v>
      </c>
      <c r="D11" s="19"/>
      <c r="E11" s="19"/>
      <c r="F11" s="19"/>
      <c r="G11" s="19"/>
      <c r="H11" s="19"/>
      <c r="I11" s="19"/>
      <c r="J11" s="19"/>
      <c r="K11" s="17"/>
    </row>
    <row r="12" spans="1:11" ht="157.5" x14ac:dyDescent="0.25">
      <c r="A12" s="17" t="s">
        <v>70</v>
      </c>
      <c r="B12" s="28" t="s">
        <v>71</v>
      </c>
      <c r="C12" s="17" t="s">
        <v>72</v>
      </c>
      <c r="D12" s="17" t="s">
        <v>73</v>
      </c>
      <c r="E12" s="19" t="s">
        <v>74</v>
      </c>
      <c r="F12" s="19" t="s">
        <v>74</v>
      </c>
      <c r="G12" s="19" t="s">
        <v>74</v>
      </c>
      <c r="H12" s="19" t="s">
        <v>74</v>
      </c>
      <c r="I12" s="19" t="s">
        <v>74</v>
      </c>
      <c r="J12" s="19"/>
      <c r="K12" s="19">
        <f t="shared" ref="K12:K17" si="6">SUM(E12:I12)</f>
        <v>0</v>
      </c>
    </row>
    <row r="13" spans="1:11" ht="78.75" x14ac:dyDescent="0.25">
      <c r="A13" s="17" t="s">
        <v>75</v>
      </c>
      <c r="B13" s="28" t="s">
        <v>71</v>
      </c>
      <c r="C13" s="17" t="s">
        <v>76</v>
      </c>
      <c r="D13" s="17" t="s">
        <v>77</v>
      </c>
      <c r="E13" s="19" t="s">
        <v>74</v>
      </c>
      <c r="F13" s="19" t="s">
        <v>74</v>
      </c>
      <c r="G13" s="19" t="s">
        <v>74</v>
      </c>
      <c r="H13" s="19" t="s">
        <v>74</v>
      </c>
      <c r="I13" s="19" t="s">
        <v>74</v>
      </c>
      <c r="J13" s="19"/>
      <c r="K13" s="19">
        <f t="shared" si="6"/>
        <v>0</v>
      </c>
    </row>
    <row r="14" spans="1:11" ht="63" x14ac:dyDescent="0.25">
      <c r="A14" s="17" t="s">
        <v>78</v>
      </c>
      <c r="B14" s="28" t="s">
        <v>71</v>
      </c>
      <c r="C14" s="17" t="s">
        <v>79</v>
      </c>
      <c r="D14" s="17" t="s">
        <v>80</v>
      </c>
      <c r="E14" s="19" t="s">
        <v>74</v>
      </c>
      <c r="F14" s="19" t="s">
        <v>74</v>
      </c>
      <c r="G14" s="19" t="s">
        <v>74</v>
      </c>
      <c r="H14" s="19" t="s">
        <v>74</v>
      </c>
      <c r="I14" s="19" t="s">
        <v>74</v>
      </c>
      <c r="J14" s="19"/>
      <c r="K14" s="19">
        <f t="shared" si="6"/>
        <v>0</v>
      </c>
    </row>
    <row r="15" spans="1:11" ht="94.5" x14ac:dyDescent="0.25">
      <c r="A15" s="17" t="s">
        <v>81</v>
      </c>
      <c r="B15" s="28" t="s">
        <v>71</v>
      </c>
      <c r="C15" s="19" t="s">
        <v>82</v>
      </c>
      <c r="D15" s="19" t="s">
        <v>83</v>
      </c>
      <c r="E15" s="19" t="s">
        <v>74</v>
      </c>
      <c r="F15" s="19" t="s">
        <v>74</v>
      </c>
      <c r="G15" s="19" t="s">
        <v>74</v>
      </c>
      <c r="H15" s="19" t="s">
        <v>74</v>
      </c>
      <c r="I15" s="19" t="s">
        <v>74</v>
      </c>
      <c r="J15" s="19"/>
      <c r="K15" s="19">
        <f t="shared" si="6"/>
        <v>0</v>
      </c>
    </row>
    <row r="16" spans="1:11" ht="94.5" x14ac:dyDescent="0.25">
      <c r="A16" s="17" t="s">
        <v>84</v>
      </c>
      <c r="B16" s="28" t="s">
        <v>71</v>
      </c>
      <c r="C16" s="18" t="s">
        <v>39</v>
      </c>
      <c r="D16" s="19" t="s">
        <v>85</v>
      </c>
      <c r="E16" s="19" t="s">
        <v>74</v>
      </c>
      <c r="F16" s="19" t="s">
        <v>74</v>
      </c>
      <c r="G16" s="19" t="s">
        <v>74</v>
      </c>
      <c r="H16" s="19" t="s">
        <v>74</v>
      </c>
      <c r="I16" s="19" t="s">
        <v>74</v>
      </c>
      <c r="J16" s="19"/>
      <c r="K16" s="19">
        <f t="shared" si="6"/>
        <v>0</v>
      </c>
    </row>
    <row r="17" spans="1:11" ht="94.5" x14ac:dyDescent="0.25">
      <c r="A17" s="17" t="s">
        <v>86</v>
      </c>
      <c r="B17" s="28" t="s">
        <v>71</v>
      </c>
      <c r="C17" s="17" t="s">
        <v>87</v>
      </c>
      <c r="D17" s="19" t="s">
        <v>88</v>
      </c>
      <c r="E17" s="19" t="s">
        <v>74</v>
      </c>
      <c r="F17" s="19" t="s">
        <v>74</v>
      </c>
      <c r="G17" s="19" t="s">
        <v>74</v>
      </c>
      <c r="H17" s="19" t="s">
        <v>74</v>
      </c>
      <c r="I17" s="19" t="s">
        <v>74</v>
      </c>
      <c r="J17" s="19"/>
      <c r="K17" s="19">
        <f t="shared" si="6"/>
        <v>0</v>
      </c>
    </row>
    <row r="18" spans="1:11" x14ac:dyDescent="0.25">
      <c r="A18" s="5"/>
      <c r="B18" s="5"/>
      <c r="C18" s="5"/>
      <c r="D18" s="5"/>
      <c r="E18" s="5"/>
      <c r="F18" s="5"/>
      <c r="G18" s="5"/>
      <c r="H18" s="5"/>
      <c r="I18" s="5"/>
      <c r="J18" s="5"/>
      <c r="K18" s="5"/>
    </row>
    <row r="19" spans="1:11" x14ac:dyDescent="0.25">
      <c r="A19" s="5"/>
      <c r="B19" s="5"/>
      <c r="C19" s="5"/>
      <c r="D19" s="5"/>
      <c r="E19" s="5"/>
      <c r="F19" s="5"/>
      <c r="G19" s="5"/>
      <c r="H19" s="5"/>
      <c r="I19" s="5"/>
      <c r="J19" s="5"/>
      <c r="K19" s="5"/>
    </row>
    <row r="20" spans="1:11" ht="32.450000000000003" customHeight="1" x14ac:dyDescent="0.25">
      <c r="A20" s="38" t="s">
        <v>89</v>
      </c>
      <c r="B20" s="38"/>
      <c r="C20" s="38"/>
      <c r="D20" s="38"/>
      <c r="E20" s="38"/>
      <c r="F20" s="38"/>
      <c r="G20" s="5"/>
      <c r="H20" s="5"/>
      <c r="I20" s="5"/>
      <c r="J20" s="5"/>
      <c r="K20" s="5"/>
    </row>
    <row r="21" spans="1:11" ht="35.1" customHeight="1" x14ac:dyDescent="0.25">
      <c r="A21" s="38" t="s">
        <v>90</v>
      </c>
      <c r="B21" s="38"/>
      <c r="C21" s="38"/>
      <c r="D21" s="38"/>
      <c r="E21" s="38"/>
      <c r="F21" s="5"/>
      <c r="G21" s="5"/>
      <c r="H21" s="5"/>
      <c r="I21" s="5"/>
      <c r="J21" s="5"/>
      <c r="K21" s="5"/>
    </row>
    <row r="22" spans="1:11" ht="33.75" customHeight="1" x14ac:dyDescent="0.25">
      <c r="A22" s="38" t="s">
        <v>91</v>
      </c>
      <c r="B22" s="38"/>
      <c r="C22" s="38"/>
      <c r="D22" s="38"/>
      <c r="E22" s="38"/>
      <c r="F22" s="5"/>
      <c r="G22" s="5"/>
      <c r="H22" s="5"/>
      <c r="I22" s="5"/>
      <c r="J22" s="5"/>
      <c r="K22" s="5"/>
    </row>
    <row r="23" spans="1:11" ht="32.25" customHeight="1" x14ac:dyDescent="0.25">
      <c r="A23" s="39" t="s">
        <v>92</v>
      </c>
      <c r="B23" s="39"/>
      <c r="C23" s="39"/>
      <c r="D23" s="39"/>
      <c r="E23" s="39"/>
      <c r="F23" s="39"/>
      <c r="G23" s="5"/>
      <c r="H23" s="5"/>
      <c r="I23" s="5"/>
      <c r="J23" s="5"/>
      <c r="K23" s="5"/>
    </row>
  </sheetData>
  <mergeCells count="4">
    <mergeCell ref="A21:E21"/>
    <mergeCell ref="A22:E22"/>
    <mergeCell ref="A20:F20"/>
    <mergeCell ref="A23:F23"/>
  </mergeCells>
  <conditionalFormatting sqref="D7:D9 D11:D19 D21:D22 D24:D1048576">
    <cfRule type="containsText" dxfId="1" priority="1" operator="containsText" text="Calculated">
      <formula>NOT(ISERROR(SEARCH("Calculated",D7)))</formula>
    </cfRule>
  </conditionalFormatting>
  <hyperlinks>
    <hyperlink ref="A20" r:id="rId1" location="_ftnref1" display="_ftnref1" xr:uid="{A055E93B-1E8F-4257-9A52-B1A60C61F08D}"/>
    <hyperlink ref="D9" r:id="rId2" location="_ftn2" display="_ftn2" xr:uid="{04A76858-C1FA-428B-93C3-68CE4EBA0D1F}"/>
    <hyperlink ref="D8" r:id="rId3" location="_ftn1" display="_ftn1" xr:uid="{10AD7F5E-E993-4F95-8DF1-F33D1BDBF620}"/>
    <hyperlink ref="A21" r:id="rId4" location="_ftnref2" display="_ftnref2" xr:uid="{6D4FC1DF-7771-4378-AB6F-BC515C8454C4}"/>
    <hyperlink ref="B12" r:id="rId5" location="'Costs by Operating District'!A22" xr:uid="{549B72A1-8056-4E36-86FC-E206FB492A67}"/>
    <hyperlink ref="B13" r:id="rId6" location="'Costs by Operating District'!A22" xr:uid="{14F8BA79-481F-4E86-BA21-6167BD3CBFBA}"/>
    <hyperlink ref="B14" r:id="rId7" location="'Costs by Operating District'!A22" xr:uid="{40CE78C1-D7A5-4775-823C-C3CF94F596C3}"/>
    <hyperlink ref="B15" r:id="rId8" location="'Costs by Operating District'!A22" xr:uid="{44B271F1-32C8-4293-BD75-1971E5614B35}"/>
    <hyperlink ref="B16" r:id="rId9" location="'Costs by Operating District'!A22" xr:uid="{FADD8DB4-4892-41D7-9BC4-FAD2C7A33549}"/>
    <hyperlink ref="B17" r:id="rId10" location="'Costs by Operating District'!A22" xr:uid="{6E4FD87E-AB92-4DA4-8824-A6B2A062D2FF}"/>
    <hyperlink ref="D1" r:id="rId11" location="'Costs by Operating District'!A23" xr:uid="{06004662-E6DE-4AB6-88D9-B7E63FE29FD1}"/>
  </hyperlinks>
  <printOptions horizontalCentered="1"/>
  <pageMargins left="0.25" right="0.25" top="0.75" bottom="0.75" header="0.3" footer="0.3"/>
  <pageSetup paperSize="5" scale="80" fitToHeight="3" orientation="landscape" r:id="rId12"/>
  <customProperties>
    <customPr name="_pios_id" r:id="rId13"/>
  </customProperties>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68931-7CED-40FD-A8D2-9A5F592B4DDF}">
  <sheetPr>
    <pageSetUpPr fitToPage="1"/>
  </sheetPr>
  <dimension ref="A1:N106"/>
  <sheetViews>
    <sheetView zoomScale="70" zoomScaleNormal="70" workbookViewId="0">
      <pane ySplit="3" topLeftCell="A4" activePane="bottomLeft" state="frozen"/>
      <selection pane="bottomLeft" activeCell="G101" sqref="G101"/>
    </sheetView>
  </sheetViews>
  <sheetFormatPr defaultColWidth="8.7109375" defaultRowHeight="15.75" x14ac:dyDescent="0.25"/>
  <cols>
    <col min="1" max="1" width="16.140625" style="6" customWidth="1"/>
    <col min="2" max="2" width="13.85546875" style="6" customWidth="1"/>
    <col min="3" max="5" width="22.140625" style="6" customWidth="1"/>
    <col min="6" max="6" width="33" style="6" customWidth="1"/>
    <col min="7" max="13" width="22.140625" style="6" customWidth="1"/>
    <col min="14" max="16384" width="8.7109375" style="6"/>
  </cols>
  <sheetData>
    <row r="1" spans="1:14" s="1" customFormat="1" ht="16.5" x14ac:dyDescent="0.25">
      <c r="A1" s="14" t="s">
        <v>93</v>
      </c>
      <c r="B1" s="15" t="s">
        <v>94</v>
      </c>
      <c r="C1" s="15" t="s">
        <v>95</v>
      </c>
      <c r="D1" s="15" t="s">
        <v>96</v>
      </c>
      <c r="E1" s="15" t="s">
        <v>97</v>
      </c>
      <c r="F1" s="15" t="s">
        <v>98</v>
      </c>
      <c r="G1" s="15" t="s">
        <v>99</v>
      </c>
      <c r="H1" s="15" t="s">
        <v>100</v>
      </c>
      <c r="I1" s="15" t="s">
        <v>101</v>
      </c>
      <c r="J1" s="15" t="s">
        <v>102</v>
      </c>
      <c r="K1" s="15" t="s">
        <v>103</v>
      </c>
      <c r="L1" s="15" t="s">
        <v>104</v>
      </c>
      <c r="M1" s="15" t="s">
        <v>105</v>
      </c>
      <c r="N1" s="8"/>
    </row>
    <row r="2" spans="1:14" ht="33" x14ac:dyDescent="0.25">
      <c r="A2" s="16" t="s">
        <v>106</v>
      </c>
      <c r="B2" s="17" t="s">
        <v>107</v>
      </c>
      <c r="C2" s="18" t="s">
        <v>108</v>
      </c>
      <c r="D2" s="18" t="s">
        <v>109</v>
      </c>
      <c r="E2" s="17" t="s">
        <v>110</v>
      </c>
      <c r="F2" s="17" t="s">
        <v>111</v>
      </c>
      <c r="G2" s="17" t="s">
        <v>112</v>
      </c>
      <c r="H2" s="17" t="s">
        <v>113</v>
      </c>
      <c r="I2" s="17" t="s">
        <v>114</v>
      </c>
      <c r="J2" s="17" t="s">
        <v>115</v>
      </c>
      <c r="K2" s="17" t="s">
        <v>116</v>
      </c>
      <c r="L2" s="17" t="s">
        <v>117</v>
      </c>
      <c r="M2" s="17" t="s">
        <v>118</v>
      </c>
      <c r="N2" s="5"/>
    </row>
    <row r="3" spans="1:14" ht="184.5" customHeight="1" x14ac:dyDescent="0.25">
      <c r="A3" s="16" t="s">
        <v>119</v>
      </c>
      <c r="B3" s="19" t="s">
        <v>120</v>
      </c>
      <c r="C3" s="19" t="s">
        <v>121</v>
      </c>
      <c r="D3" s="19" t="s">
        <v>122</v>
      </c>
      <c r="E3" s="19" t="s">
        <v>123</v>
      </c>
      <c r="F3" s="19" t="s">
        <v>124</v>
      </c>
      <c r="G3" s="19" t="s">
        <v>125</v>
      </c>
      <c r="H3" s="19" t="s">
        <v>126</v>
      </c>
      <c r="I3" s="19" t="s">
        <v>127</v>
      </c>
      <c r="J3" s="19" t="s">
        <v>128</v>
      </c>
      <c r="K3" s="19" t="s">
        <v>129</v>
      </c>
      <c r="L3" s="19" t="s">
        <v>130</v>
      </c>
      <c r="M3" s="19" t="s">
        <v>131</v>
      </c>
      <c r="N3" s="5"/>
    </row>
    <row r="4" spans="1:14" ht="409.5" x14ac:dyDescent="0.25">
      <c r="A4" s="16"/>
      <c r="B4" s="16">
        <v>1001</v>
      </c>
      <c r="C4" s="20">
        <f>H4/E4</f>
        <v>2229.7329192546586</v>
      </c>
      <c r="D4" s="20">
        <f>I4/E4</f>
        <v>2166.9937888198756</v>
      </c>
      <c r="E4" s="19">
        <v>161</v>
      </c>
      <c r="F4" s="19">
        <v>7</v>
      </c>
      <c r="G4" s="19" t="s">
        <v>132</v>
      </c>
      <c r="H4" s="19">
        <v>358987</v>
      </c>
      <c r="I4" s="19">
        <f>SUM(J4, K4)</f>
        <v>348886</v>
      </c>
      <c r="J4" s="19">
        <v>348869</v>
      </c>
      <c r="K4" s="19">
        <v>17</v>
      </c>
      <c r="L4" s="19" t="s">
        <v>133</v>
      </c>
      <c r="M4" s="19" t="s">
        <v>134</v>
      </c>
      <c r="N4" s="13"/>
    </row>
    <row r="5" spans="1:14" ht="409.5" x14ac:dyDescent="0.25">
      <c r="A5" s="16"/>
      <c r="B5" s="16">
        <v>1004</v>
      </c>
      <c r="C5" s="20">
        <f t="shared" ref="C5:C9" si="0">H5/E5</f>
        <v>2876.4676258992804</v>
      </c>
      <c r="D5" s="20">
        <f t="shared" ref="D5:D9" si="1">I5/E5</f>
        <v>3380.0071942446043</v>
      </c>
      <c r="E5" s="19">
        <v>139</v>
      </c>
      <c r="F5" s="19">
        <v>4</v>
      </c>
      <c r="G5" s="19" t="s">
        <v>132</v>
      </c>
      <c r="H5" s="19">
        <v>399829</v>
      </c>
      <c r="I5" s="19">
        <f t="shared" ref="I5:I61" si="2">SUM(J5, K5)</f>
        <v>469821</v>
      </c>
      <c r="J5" s="19">
        <v>469807</v>
      </c>
      <c r="K5" s="19">
        <v>14</v>
      </c>
      <c r="L5" s="19" t="s">
        <v>135</v>
      </c>
      <c r="M5" s="19" t="s">
        <v>136</v>
      </c>
      <c r="N5" s="13"/>
    </row>
    <row r="6" spans="1:14" ht="157.5" x14ac:dyDescent="0.25">
      <c r="A6" s="16"/>
      <c r="B6" s="16">
        <v>1005</v>
      </c>
      <c r="C6" s="19">
        <f t="shared" si="0"/>
        <v>2898</v>
      </c>
      <c r="D6" s="19">
        <f t="shared" si="1"/>
        <v>2520</v>
      </c>
      <c r="E6" s="19">
        <v>3</v>
      </c>
      <c r="F6" s="19">
        <v>1</v>
      </c>
      <c r="G6" s="19" t="s">
        <v>132</v>
      </c>
      <c r="H6" s="19">
        <v>8694</v>
      </c>
      <c r="I6" s="19">
        <f t="shared" si="2"/>
        <v>7560</v>
      </c>
      <c r="J6" s="19">
        <v>7560</v>
      </c>
      <c r="K6" s="19">
        <v>0</v>
      </c>
      <c r="L6" s="19" t="s">
        <v>137</v>
      </c>
      <c r="M6" s="19" t="s">
        <v>138</v>
      </c>
      <c r="N6" s="13"/>
    </row>
    <row r="7" spans="1:14" ht="16.5" x14ac:dyDescent="0.25">
      <c r="A7" s="16"/>
      <c r="B7" s="16">
        <v>1006</v>
      </c>
      <c r="C7" s="19">
        <f t="shared" si="0"/>
        <v>8</v>
      </c>
      <c r="D7" s="19">
        <f t="shared" si="1"/>
        <v>5</v>
      </c>
      <c r="E7" s="19">
        <v>1</v>
      </c>
      <c r="F7" s="19">
        <v>0</v>
      </c>
      <c r="G7" s="19" t="s">
        <v>132</v>
      </c>
      <c r="H7" s="19">
        <v>8</v>
      </c>
      <c r="I7" s="19">
        <f t="shared" si="2"/>
        <v>5</v>
      </c>
      <c r="J7" s="19">
        <v>5</v>
      </c>
      <c r="K7" s="19">
        <v>0</v>
      </c>
      <c r="L7" s="19" t="s">
        <v>139</v>
      </c>
      <c r="M7" s="19" t="s">
        <v>140</v>
      </c>
      <c r="N7" s="13"/>
    </row>
    <row r="8" spans="1:14" ht="110.25" x14ac:dyDescent="0.25">
      <c r="A8" s="16"/>
      <c r="B8" s="16">
        <v>1008</v>
      </c>
      <c r="C8" s="20">
        <f t="shared" si="0"/>
        <v>2244.6666666666665</v>
      </c>
      <c r="D8" s="20">
        <f t="shared" si="1"/>
        <v>2367.3333333333335</v>
      </c>
      <c r="E8" s="19">
        <v>3</v>
      </c>
      <c r="F8" s="19">
        <v>0</v>
      </c>
      <c r="G8" s="19" t="s">
        <v>132</v>
      </c>
      <c r="H8" s="19">
        <v>6734</v>
      </c>
      <c r="I8" s="19">
        <f t="shared" si="2"/>
        <v>7102</v>
      </c>
      <c r="J8" s="19">
        <v>7102</v>
      </c>
      <c r="K8" s="19">
        <v>0</v>
      </c>
      <c r="L8" s="19" t="s">
        <v>141</v>
      </c>
      <c r="M8" s="19" t="s">
        <v>142</v>
      </c>
      <c r="N8" s="13"/>
    </row>
    <row r="9" spans="1:14" ht="16.5" x14ac:dyDescent="0.25">
      <c r="A9" s="16"/>
      <c r="B9" s="16">
        <v>1012</v>
      </c>
      <c r="C9" s="19">
        <f t="shared" si="0"/>
        <v>0</v>
      </c>
      <c r="D9" s="19">
        <f t="shared" si="1"/>
        <v>381</v>
      </c>
      <c r="E9" s="19">
        <v>1</v>
      </c>
      <c r="F9" s="19">
        <v>0</v>
      </c>
      <c r="G9" s="19" t="s">
        <v>132</v>
      </c>
      <c r="H9" s="19">
        <v>0</v>
      </c>
      <c r="I9" s="19">
        <f t="shared" si="2"/>
        <v>381</v>
      </c>
      <c r="J9" s="19">
        <v>381</v>
      </c>
      <c r="K9" s="19">
        <v>0</v>
      </c>
      <c r="L9" s="19"/>
      <c r="M9" s="19" t="e">
        <v>#N/A</v>
      </c>
      <c r="N9" s="13"/>
    </row>
    <row r="10" spans="1:14" ht="110.25" x14ac:dyDescent="0.25">
      <c r="A10" s="16"/>
      <c r="B10" s="16">
        <v>1015</v>
      </c>
      <c r="C10" s="19">
        <f>H10/E10</f>
        <v>727</v>
      </c>
      <c r="D10" s="19">
        <f t="shared" ref="D10:D66" si="3">I10/E10</f>
        <v>1790</v>
      </c>
      <c r="E10" s="19">
        <v>3</v>
      </c>
      <c r="F10" s="19">
        <v>0</v>
      </c>
      <c r="G10" s="19" t="s">
        <v>132</v>
      </c>
      <c r="H10" s="19">
        <v>2181</v>
      </c>
      <c r="I10" s="19">
        <f t="shared" si="2"/>
        <v>5370</v>
      </c>
      <c r="J10" s="19">
        <v>5367</v>
      </c>
      <c r="K10" s="19">
        <v>3</v>
      </c>
      <c r="L10" s="19" t="s">
        <v>143</v>
      </c>
      <c r="M10" s="19" t="s">
        <v>144</v>
      </c>
      <c r="N10" s="13"/>
    </row>
    <row r="11" spans="1:14" ht="126" x14ac:dyDescent="0.25">
      <c r="A11" s="16"/>
      <c r="B11" s="16">
        <v>1027</v>
      </c>
      <c r="C11" s="19">
        <f t="shared" ref="C11:C67" si="4">H11/E11</f>
        <v>109</v>
      </c>
      <c r="D11" s="20">
        <f t="shared" si="3"/>
        <v>187.33333333333334</v>
      </c>
      <c r="E11" s="19">
        <v>3</v>
      </c>
      <c r="F11" s="19">
        <v>1</v>
      </c>
      <c r="G11" s="19" t="s">
        <v>132</v>
      </c>
      <c r="H11" s="19">
        <v>327</v>
      </c>
      <c r="I11" s="19">
        <f t="shared" si="2"/>
        <v>562</v>
      </c>
      <c r="J11" s="19">
        <v>562</v>
      </c>
      <c r="K11" s="19">
        <v>0</v>
      </c>
      <c r="L11" s="19" t="s">
        <v>141</v>
      </c>
      <c r="M11" s="19" t="s">
        <v>145</v>
      </c>
      <c r="N11" s="13"/>
    </row>
    <row r="12" spans="1:14" ht="63" x14ac:dyDescent="0.25">
      <c r="A12" s="16"/>
      <c r="B12" s="16">
        <v>1035</v>
      </c>
      <c r="C12" s="19">
        <f t="shared" si="4"/>
        <v>231.5</v>
      </c>
      <c r="D12" s="19">
        <f t="shared" si="3"/>
        <v>904</v>
      </c>
      <c r="E12" s="19">
        <v>2</v>
      </c>
      <c r="F12" s="19">
        <v>0</v>
      </c>
      <c r="G12" s="19" t="s">
        <v>132</v>
      </c>
      <c r="H12" s="19">
        <v>463</v>
      </c>
      <c r="I12" s="19">
        <f t="shared" si="2"/>
        <v>1808</v>
      </c>
      <c r="J12" s="19">
        <v>1808</v>
      </c>
      <c r="K12" s="19">
        <v>0</v>
      </c>
      <c r="L12" s="19" t="s">
        <v>143</v>
      </c>
      <c r="M12" s="19" t="s">
        <v>146</v>
      </c>
      <c r="N12" s="13"/>
    </row>
    <row r="13" spans="1:14" ht="78.75" x14ac:dyDescent="0.25">
      <c r="A13" s="16"/>
      <c r="B13" s="16">
        <v>1046</v>
      </c>
      <c r="C13" s="19">
        <f t="shared" si="4"/>
        <v>1177.4000000000001</v>
      </c>
      <c r="D13" s="19">
        <f t="shared" si="3"/>
        <v>1441</v>
      </c>
      <c r="E13" s="19">
        <v>5</v>
      </c>
      <c r="F13" s="19">
        <v>0</v>
      </c>
      <c r="G13" s="19" t="s">
        <v>132</v>
      </c>
      <c r="H13" s="19">
        <v>5887</v>
      </c>
      <c r="I13" s="19">
        <f t="shared" si="2"/>
        <v>7205</v>
      </c>
      <c r="J13" s="19">
        <v>7205</v>
      </c>
      <c r="K13" s="19">
        <v>0</v>
      </c>
      <c r="L13" s="19" t="s">
        <v>143</v>
      </c>
      <c r="M13" s="19" t="s">
        <v>147</v>
      </c>
      <c r="N13" s="13"/>
    </row>
    <row r="14" spans="1:14" ht="31.5" x14ac:dyDescent="0.25">
      <c r="A14" s="16"/>
      <c r="B14" s="16">
        <v>1053</v>
      </c>
      <c r="C14" s="19">
        <f t="shared" si="4"/>
        <v>606</v>
      </c>
      <c r="D14" s="19">
        <f t="shared" si="3"/>
        <v>622</v>
      </c>
      <c r="E14" s="19">
        <v>1</v>
      </c>
      <c r="F14" s="19">
        <v>0</v>
      </c>
      <c r="G14" s="19" t="s">
        <v>132</v>
      </c>
      <c r="H14" s="19">
        <v>606</v>
      </c>
      <c r="I14" s="19">
        <f t="shared" si="2"/>
        <v>622</v>
      </c>
      <c r="J14" s="19">
        <v>622</v>
      </c>
      <c r="K14" s="19">
        <v>0</v>
      </c>
      <c r="L14" s="19" t="s">
        <v>148</v>
      </c>
      <c r="M14" s="19" t="s">
        <v>149</v>
      </c>
      <c r="N14" s="13"/>
    </row>
    <row r="15" spans="1:14" ht="31.5" x14ac:dyDescent="0.25">
      <c r="A15" s="16"/>
      <c r="B15" s="16">
        <v>1077</v>
      </c>
      <c r="C15" s="19">
        <f t="shared" si="4"/>
        <v>14</v>
      </c>
      <c r="D15" s="19">
        <f t="shared" si="3"/>
        <v>8</v>
      </c>
      <c r="E15" s="19">
        <v>1</v>
      </c>
      <c r="F15" s="19">
        <v>0</v>
      </c>
      <c r="G15" s="19" t="s">
        <v>132</v>
      </c>
      <c r="H15" s="19">
        <v>14</v>
      </c>
      <c r="I15" s="19">
        <f>SUM(J15, K15)</f>
        <v>8</v>
      </c>
      <c r="J15" s="19">
        <v>8</v>
      </c>
      <c r="K15" s="19">
        <v>0</v>
      </c>
      <c r="L15" s="19" t="s">
        <v>139</v>
      </c>
      <c r="M15" s="19" t="s">
        <v>150</v>
      </c>
      <c r="N15" s="13"/>
    </row>
    <row r="16" spans="1:14" ht="16.5" x14ac:dyDescent="0.25">
      <c r="A16" s="16"/>
      <c r="B16" s="16">
        <v>1078</v>
      </c>
      <c r="C16" s="19">
        <f t="shared" si="4"/>
        <v>3</v>
      </c>
      <c r="D16" s="19">
        <f t="shared" si="3"/>
        <v>1</v>
      </c>
      <c r="E16" s="19">
        <v>1</v>
      </c>
      <c r="F16" s="19">
        <v>0</v>
      </c>
      <c r="G16" s="19" t="s">
        <v>132</v>
      </c>
      <c r="H16" s="19">
        <v>3</v>
      </c>
      <c r="I16" s="19">
        <f t="shared" si="2"/>
        <v>1</v>
      </c>
      <c r="J16" s="19">
        <v>1</v>
      </c>
      <c r="K16" s="19">
        <v>0</v>
      </c>
      <c r="L16" s="19" t="s">
        <v>151</v>
      </c>
      <c r="M16" s="19" t="s">
        <v>152</v>
      </c>
      <c r="N16" s="13"/>
    </row>
    <row r="17" spans="1:14" ht="16.5" x14ac:dyDescent="0.25">
      <c r="A17" s="16"/>
      <c r="B17" s="16">
        <v>1083</v>
      </c>
      <c r="C17" s="19">
        <f t="shared" si="4"/>
        <v>72</v>
      </c>
      <c r="D17" s="19">
        <f t="shared" si="3"/>
        <v>33</v>
      </c>
      <c r="E17" s="19">
        <v>1</v>
      </c>
      <c r="F17" s="19">
        <v>0</v>
      </c>
      <c r="G17" s="19" t="s">
        <v>132</v>
      </c>
      <c r="H17" s="19">
        <v>72</v>
      </c>
      <c r="I17" s="19">
        <f t="shared" si="2"/>
        <v>33</v>
      </c>
      <c r="J17" s="19">
        <v>33</v>
      </c>
      <c r="K17" s="19">
        <v>0</v>
      </c>
      <c r="L17" s="19" t="s">
        <v>139</v>
      </c>
      <c r="M17" s="19" t="s">
        <v>153</v>
      </c>
      <c r="N17" s="13"/>
    </row>
    <row r="18" spans="1:14" ht="47.25" x14ac:dyDescent="0.25">
      <c r="A18" s="16"/>
      <c r="B18" s="16">
        <v>1017</v>
      </c>
      <c r="C18" s="19">
        <f t="shared" si="4"/>
        <v>12</v>
      </c>
      <c r="D18" s="19">
        <f t="shared" si="3"/>
        <v>42</v>
      </c>
      <c r="E18" s="19">
        <v>1</v>
      </c>
      <c r="F18" s="19">
        <v>0</v>
      </c>
      <c r="G18" s="19" t="s">
        <v>132</v>
      </c>
      <c r="H18" s="19">
        <v>12</v>
      </c>
      <c r="I18" s="19">
        <f t="shared" si="2"/>
        <v>42</v>
      </c>
      <c r="J18" s="19">
        <v>42</v>
      </c>
      <c r="K18" s="19">
        <v>0</v>
      </c>
      <c r="L18" s="19" t="s">
        <v>141</v>
      </c>
      <c r="M18" s="19" t="s">
        <v>154</v>
      </c>
      <c r="N18" s="13"/>
    </row>
    <row r="19" spans="1:14" ht="31.5" x14ac:dyDescent="0.25">
      <c r="A19" s="16"/>
      <c r="B19" s="16">
        <v>1070</v>
      </c>
      <c r="C19" s="19">
        <f t="shared" si="4"/>
        <v>77</v>
      </c>
      <c r="D19" s="19">
        <f t="shared" si="3"/>
        <v>183</v>
      </c>
      <c r="E19" s="19">
        <v>1</v>
      </c>
      <c r="F19" s="19">
        <v>0</v>
      </c>
      <c r="G19" s="19" t="s">
        <v>132</v>
      </c>
      <c r="H19" s="19">
        <v>77</v>
      </c>
      <c r="I19" s="19">
        <f t="shared" si="2"/>
        <v>183</v>
      </c>
      <c r="J19" s="19">
        <v>183</v>
      </c>
      <c r="K19" s="19">
        <v>0</v>
      </c>
      <c r="L19" s="19" t="s">
        <v>148</v>
      </c>
      <c r="M19" s="19" t="s">
        <v>155</v>
      </c>
      <c r="N19" s="13"/>
    </row>
    <row r="20" spans="1:14" ht="31.5" x14ac:dyDescent="0.25">
      <c r="A20" s="16"/>
      <c r="B20" s="16">
        <v>1103</v>
      </c>
      <c r="C20" s="19">
        <f t="shared" si="4"/>
        <v>4</v>
      </c>
      <c r="D20" s="19">
        <f t="shared" si="3"/>
        <v>5</v>
      </c>
      <c r="E20" s="19">
        <v>1</v>
      </c>
      <c r="F20" s="19">
        <v>0</v>
      </c>
      <c r="G20" s="19" t="s">
        <v>132</v>
      </c>
      <c r="H20" s="19">
        <v>4</v>
      </c>
      <c r="I20" s="19">
        <f t="shared" si="2"/>
        <v>5</v>
      </c>
      <c r="J20" s="19">
        <v>5</v>
      </c>
      <c r="K20" s="19">
        <v>0</v>
      </c>
      <c r="L20" s="19" t="s">
        <v>139</v>
      </c>
      <c r="M20" s="19" t="s">
        <v>156</v>
      </c>
      <c r="N20" s="13"/>
    </row>
    <row r="21" spans="1:14" ht="16.5" x14ac:dyDescent="0.25">
      <c r="A21" s="16"/>
      <c r="B21" s="16">
        <v>1080</v>
      </c>
      <c r="C21" s="19">
        <f t="shared" si="4"/>
        <v>11</v>
      </c>
      <c r="D21" s="19">
        <f t="shared" si="3"/>
        <v>6</v>
      </c>
      <c r="E21" s="19">
        <v>1</v>
      </c>
      <c r="F21" s="19">
        <v>0</v>
      </c>
      <c r="G21" s="19" t="s">
        <v>132</v>
      </c>
      <c r="H21" s="19">
        <v>11</v>
      </c>
      <c r="I21" s="19">
        <f t="shared" si="2"/>
        <v>6</v>
      </c>
      <c r="J21" s="19">
        <v>6</v>
      </c>
      <c r="K21" s="19">
        <v>0</v>
      </c>
      <c r="L21" s="19" t="s">
        <v>139</v>
      </c>
      <c r="M21" s="19">
        <v>6073019002</v>
      </c>
      <c r="N21" s="13"/>
    </row>
    <row r="22" spans="1:14" ht="16.5" x14ac:dyDescent="0.25">
      <c r="A22" s="16"/>
      <c r="B22" s="16">
        <v>1076</v>
      </c>
      <c r="C22" s="19">
        <f t="shared" si="4"/>
        <v>31</v>
      </c>
      <c r="D22" s="19">
        <f t="shared" si="3"/>
        <v>54</v>
      </c>
      <c r="E22" s="19">
        <v>1</v>
      </c>
      <c r="F22" s="19">
        <v>0</v>
      </c>
      <c r="G22" s="19" t="s">
        <v>132</v>
      </c>
      <c r="H22" s="19">
        <v>31</v>
      </c>
      <c r="I22" s="19">
        <f t="shared" si="2"/>
        <v>54</v>
      </c>
      <c r="J22" s="19">
        <v>54</v>
      </c>
      <c r="K22" s="19">
        <v>0</v>
      </c>
      <c r="L22" s="19" t="s">
        <v>151</v>
      </c>
      <c r="M22" s="19">
        <v>6073016202</v>
      </c>
      <c r="N22" s="13"/>
    </row>
    <row r="23" spans="1:14" ht="16.5" x14ac:dyDescent="0.25">
      <c r="A23" s="16"/>
      <c r="B23" s="16">
        <v>1095</v>
      </c>
      <c r="C23" s="19">
        <f t="shared" si="4"/>
        <v>2</v>
      </c>
      <c r="D23" s="19">
        <f t="shared" si="3"/>
        <v>2</v>
      </c>
      <c r="E23" s="19">
        <v>1</v>
      </c>
      <c r="F23" s="19">
        <v>0</v>
      </c>
      <c r="G23" s="19" t="s">
        <v>132</v>
      </c>
      <c r="H23" s="19">
        <v>2</v>
      </c>
      <c r="I23" s="19">
        <f t="shared" si="2"/>
        <v>2</v>
      </c>
      <c r="J23" s="19">
        <v>2</v>
      </c>
      <c r="K23" s="19">
        <v>0</v>
      </c>
      <c r="L23" s="19" t="s">
        <v>139</v>
      </c>
      <c r="M23" s="19" t="s">
        <v>157</v>
      </c>
      <c r="N23" s="13"/>
    </row>
    <row r="24" spans="1:14" ht="16.5" x14ac:dyDescent="0.25">
      <c r="A24" s="16"/>
      <c r="B24" s="16">
        <v>1109</v>
      </c>
      <c r="C24" s="19">
        <f t="shared" si="4"/>
        <v>78</v>
      </c>
      <c r="D24" s="19">
        <f t="shared" si="3"/>
        <v>40</v>
      </c>
      <c r="E24" s="19">
        <v>1</v>
      </c>
      <c r="F24" s="19">
        <v>0</v>
      </c>
      <c r="G24" s="19" t="s">
        <v>132</v>
      </c>
      <c r="H24" s="19">
        <v>78</v>
      </c>
      <c r="I24" s="19">
        <f t="shared" si="2"/>
        <v>40</v>
      </c>
      <c r="J24" s="19">
        <v>40</v>
      </c>
      <c r="K24" s="19">
        <v>0</v>
      </c>
      <c r="L24" s="19" t="s">
        <v>139</v>
      </c>
      <c r="M24" s="19" t="s">
        <v>153</v>
      </c>
      <c r="N24" s="13"/>
    </row>
    <row r="25" spans="1:14" ht="31.5" x14ac:dyDescent="0.25">
      <c r="A25" s="16"/>
      <c r="B25" s="16">
        <v>1058</v>
      </c>
      <c r="C25" s="19">
        <f t="shared" si="4"/>
        <v>136</v>
      </c>
      <c r="D25" s="19">
        <f t="shared" si="3"/>
        <v>125</v>
      </c>
      <c r="E25" s="19">
        <v>1</v>
      </c>
      <c r="F25" s="19">
        <v>0</v>
      </c>
      <c r="G25" s="19" t="s">
        <v>132</v>
      </c>
      <c r="H25" s="19">
        <v>136</v>
      </c>
      <c r="I25" s="19">
        <f t="shared" si="2"/>
        <v>125</v>
      </c>
      <c r="J25" s="19">
        <v>125</v>
      </c>
      <c r="K25" s="19">
        <v>0</v>
      </c>
      <c r="L25" s="19" t="s">
        <v>148</v>
      </c>
      <c r="M25" s="19" t="s">
        <v>158</v>
      </c>
      <c r="N25" s="13"/>
    </row>
    <row r="26" spans="1:14" ht="16.5" x14ac:dyDescent="0.25">
      <c r="A26" s="16"/>
      <c r="B26" s="16">
        <v>1124</v>
      </c>
      <c r="C26" s="19">
        <f t="shared" si="4"/>
        <v>1</v>
      </c>
      <c r="D26" s="19">
        <f t="shared" si="3"/>
        <v>0</v>
      </c>
      <c r="E26" s="19">
        <v>1</v>
      </c>
      <c r="F26" s="19">
        <v>0</v>
      </c>
      <c r="G26" s="19" t="s">
        <v>132</v>
      </c>
      <c r="H26" s="19">
        <v>1</v>
      </c>
      <c r="I26" s="19">
        <f t="shared" si="2"/>
        <v>0</v>
      </c>
      <c r="J26" s="19">
        <v>0</v>
      </c>
      <c r="K26" s="19">
        <v>0</v>
      </c>
      <c r="L26" s="19" t="s">
        <v>151</v>
      </c>
      <c r="M26" s="19" t="s">
        <v>152</v>
      </c>
      <c r="N26" s="13"/>
    </row>
    <row r="27" spans="1:14" ht="16.5" x14ac:dyDescent="0.25">
      <c r="A27" s="16"/>
      <c r="B27" s="16">
        <v>1091</v>
      </c>
      <c r="C27" s="19">
        <f t="shared" si="4"/>
        <v>1</v>
      </c>
      <c r="D27" s="19">
        <f t="shared" si="3"/>
        <v>1</v>
      </c>
      <c r="E27" s="19">
        <v>1</v>
      </c>
      <c r="F27" s="19">
        <v>0</v>
      </c>
      <c r="G27" s="19" t="s">
        <v>132</v>
      </c>
      <c r="H27" s="19">
        <v>1</v>
      </c>
      <c r="I27" s="19">
        <f t="shared" si="2"/>
        <v>1</v>
      </c>
      <c r="J27" s="19">
        <v>1</v>
      </c>
      <c r="K27" s="19">
        <v>0</v>
      </c>
      <c r="L27" s="19" t="s">
        <v>139</v>
      </c>
      <c r="M27" s="19" t="s">
        <v>152</v>
      </c>
      <c r="N27" s="13"/>
    </row>
    <row r="28" spans="1:14" ht="31.5" x14ac:dyDescent="0.25">
      <c r="A28" s="16"/>
      <c r="B28" s="16">
        <v>1106</v>
      </c>
      <c r="C28" s="19">
        <f t="shared" si="4"/>
        <v>52</v>
      </c>
      <c r="D28" s="19">
        <f t="shared" si="3"/>
        <v>535</v>
      </c>
      <c r="E28" s="19">
        <v>1</v>
      </c>
      <c r="F28" s="19">
        <v>0</v>
      </c>
      <c r="G28" s="19" t="s">
        <v>132</v>
      </c>
      <c r="H28" s="19">
        <v>52</v>
      </c>
      <c r="I28" s="19">
        <f t="shared" si="2"/>
        <v>535</v>
      </c>
      <c r="J28" s="19">
        <v>535</v>
      </c>
      <c r="K28" s="19">
        <v>0</v>
      </c>
      <c r="L28" s="19" t="s">
        <v>143</v>
      </c>
      <c r="M28" s="19" t="s">
        <v>159</v>
      </c>
      <c r="N28" s="13"/>
    </row>
    <row r="29" spans="1:14" ht="16.5" x14ac:dyDescent="0.25">
      <c r="A29" s="16"/>
      <c r="B29" s="16">
        <v>1122</v>
      </c>
      <c r="C29" s="19">
        <f t="shared" si="4"/>
        <v>459</v>
      </c>
      <c r="D29" s="19">
        <f t="shared" si="3"/>
        <v>0</v>
      </c>
      <c r="E29" s="19">
        <v>1</v>
      </c>
      <c r="F29" s="19">
        <v>0</v>
      </c>
      <c r="G29" s="19" t="s">
        <v>132</v>
      </c>
      <c r="H29" s="19">
        <v>459</v>
      </c>
      <c r="I29" s="19">
        <f t="shared" si="2"/>
        <v>0</v>
      </c>
      <c r="J29" s="19"/>
      <c r="K29" s="19"/>
      <c r="L29" s="19" t="s">
        <v>141</v>
      </c>
      <c r="M29" s="19" t="s">
        <v>160</v>
      </c>
      <c r="N29" s="13"/>
    </row>
    <row r="30" spans="1:14" ht="16.5" x14ac:dyDescent="0.25">
      <c r="A30" s="16"/>
      <c r="B30" s="16">
        <v>1011</v>
      </c>
      <c r="C30" s="19">
        <f t="shared" si="4"/>
        <v>312</v>
      </c>
      <c r="D30" s="19">
        <f t="shared" si="3"/>
        <v>582</v>
      </c>
      <c r="E30" s="19">
        <v>2</v>
      </c>
      <c r="F30" s="19">
        <v>0</v>
      </c>
      <c r="G30" s="19" t="s">
        <v>132</v>
      </c>
      <c r="H30" s="19">
        <v>624</v>
      </c>
      <c r="I30" s="19">
        <f t="shared" si="2"/>
        <v>1164</v>
      </c>
      <c r="J30" s="19">
        <v>1164</v>
      </c>
      <c r="K30" s="19">
        <v>0</v>
      </c>
      <c r="L30" s="19" t="s">
        <v>148</v>
      </c>
      <c r="M30" s="19">
        <v>6073018700</v>
      </c>
      <c r="N30" s="13"/>
    </row>
    <row r="31" spans="1:14" ht="110.25" x14ac:dyDescent="0.25">
      <c r="A31" s="16"/>
      <c r="B31" s="16">
        <v>1018</v>
      </c>
      <c r="C31" s="19">
        <f t="shared" si="4"/>
        <v>795.5</v>
      </c>
      <c r="D31" s="19">
        <f t="shared" si="3"/>
        <v>591.75</v>
      </c>
      <c r="E31" s="19">
        <v>4</v>
      </c>
      <c r="F31" s="19">
        <v>0</v>
      </c>
      <c r="G31" s="19" t="s">
        <v>132</v>
      </c>
      <c r="H31" s="19">
        <v>3182</v>
      </c>
      <c r="I31" s="19">
        <f t="shared" si="2"/>
        <v>2367</v>
      </c>
      <c r="J31" s="19">
        <v>2367</v>
      </c>
      <c r="K31" s="19">
        <v>0</v>
      </c>
      <c r="L31" s="19" t="s">
        <v>151</v>
      </c>
      <c r="M31" s="19" t="s">
        <v>161</v>
      </c>
      <c r="N31" s="13"/>
    </row>
    <row r="32" spans="1:14" ht="31.5" x14ac:dyDescent="0.25">
      <c r="A32" s="16"/>
      <c r="B32" s="16">
        <v>1019</v>
      </c>
      <c r="C32" s="19">
        <f t="shared" si="4"/>
        <v>44</v>
      </c>
      <c r="D32" s="19">
        <f t="shared" si="3"/>
        <v>33</v>
      </c>
      <c r="E32" s="19">
        <v>1</v>
      </c>
      <c r="F32" s="19">
        <v>0</v>
      </c>
      <c r="G32" s="19" t="s">
        <v>132</v>
      </c>
      <c r="H32" s="19">
        <v>44</v>
      </c>
      <c r="I32" s="19">
        <f t="shared" si="2"/>
        <v>33</v>
      </c>
      <c r="J32" s="19">
        <v>33</v>
      </c>
      <c r="K32" s="19">
        <v>0</v>
      </c>
      <c r="L32" s="19" t="s">
        <v>139</v>
      </c>
      <c r="M32" s="19" t="s">
        <v>162</v>
      </c>
      <c r="N32" s="13"/>
    </row>
    <row r="33" spans="1:14" ht="16.5" x14ac:dyDescent="0.25">
      <c r="A33" s="16"/>
      <c r="B33" s="16">
        <v>1029</v>
      </c>
      <c r="C33" s="19">
        <f t="shared" si="4"/>
        <v>62</v>
      </c>
      <c r="D33" s="19">
        <f t="shared" si="3"/>
        <v>31</v>
      </c>
      <c r="E33" s="19">
        <v>1</v>
      </c>
      <c r="F33" s="19">
        <v>0</v>
      </c>
      <c r="G33" s="19" t="s">
        <v>132</v>
      </c>
      <c r="H33" s="19">
        <v>62</v>
      </c>
      <c r="I33" s="19">
        <f t="shared" si="2"/>
        <v>31</v>
      </c>
      <c r="J33" s="19">
        <v>31</v>
      </c>
      <c r="K33" s="19">
        <v>0</v>
      </c>
      <c r="L33" s="19" t="s">
        <v>139</v>
      </c>
      <c r="M33" s="19" t="s">
        <v>163</v>
      </c>
      <c r="N33" s="13"/>
    </row>
    <row r="34" spans="1:14" ht="31.5" x14ac:dyDescent="0.25">
      <c r="A34" s="16"/>
      <c r="B34" s="16">
        <v>1112</v>
      </c>
      <c r="C34" s="19">
        <f t="shared" si="4"/>
        <v>1061</v>
      </c>
      <c r="D34" s="19">
        <f t="shared" si="3"/>
        <v>697</v>
      </c>
      <c r="E34" s="19">
        <v>1</v>
      </c>
      <c r="F34" s="19">
        <v>0</v>
      </c>
      <c r="G34" s="19" t="s">
        <v>132</v>
      </c>
      <c r="H34" s="19">
        <v>1061</v>
      </c>
      <c r="I34" s="19">
        <f t="shared" si="2"/>
        <v>697</v>
      </c>
      <c r="J34" s="19">
        <v>697</v>
      </c>
      <c r="K34" s="19">
        <v>0</v>
      </c>
      <c r="L34" s="19" t="s">
        <v>139</v>
      </c>
      <c r="M34" s="19" t="s">
        <v>164</v>
      </c>
      <c r="N34" s="13"/>
    </row>
    <row r="35" spans="1:14" ht="16.5" x14ac:dyDescent="0.25">
      <c r="A35" s="16"/>
      <c r="B35" s="16">
        <v>1136</v>
      </c>
      <c r="C35" s="19">
        <f t="shared" si="4"/>
        <v>1</v>
      </c>
      <c r="D35" s="19">
        <f t="shared" si="3"/>
        <v>1</v>
      </c>
      <c r="E35" s="19">
        <v>1</v>
      </c>
      <c r="F35" s="19">
        <v>1</v>
      </c>
      <c r="G35" s="19" t="s">
        <v>132</v>
      </c>
      <c r="H35" s="19">
        <v>1</v>
      </c>
      <c r="I35" s="19">
        <f t="shared" si="2"/>
        <v>1</v>
      </c>
      <c r="J35" s="19">
        <v>1</v>
      </c>
      <c r="K35" s="19">
        <v>0</v>
      </c>
      <c r="L35" s="19" t="s">
        <v>141</v>
      </c>
      <c r="M35" s="19" t="s">
        <v>165</v>
      </c>
      <c r="N35" s="13"/>
    </row>
    <row r="36" spans="1:14" ht="31.5" x14ac:dyDescent="0.25">
      <c r="A36" s="16"/>
      <c r="B36" s="16">
        <v>1149</v>
      </c>
      <c r="C36" s="19">
        <f t="shared" si="4"/>
        <v>5</v>
      </c>
      <c r="D36" s="19">
        <f t="shared" si="3"/>
        <v>3</v>
      </c>
      <c r="E36" s="19">
        <v>1</v>
      </c>
      <c r="F36" s="19">
        <v>0</v>
      </c>
      <c r="G36" s="19" t="s">
        <v>132</v>
      </c>
      <c r="H36" s="19">
        <v>5</v>
      </c>
      <c r="I36" s="19">
        <f t="shared" si="2"/>
        <v>3</v>
      </c>
      <c r="J36" s="19">
        <v>3</v>
      </c>
      <c r="K36" s="19">
        <v>0</v>
      </c>
      <c r="L36" s="19" t="s">
        <v>139</v>
      </c>
      <c r="M36" s="19" t="s">
        <v>166</v>
      </c>
      <c r="N36" s="13"/>
    </row>
    <row r="37" spans="1:14" ht="16.5" x14ac:dyDescent="0.25">
      <c r="A37" s="16"/>
      <c r="B37" s="16">
        <v>1063</v>
      </c>
      <c r="C37" s="19">
        <f t="shared" si="4"/>
        <v>29</v>
      </c>
      <c r="D37" s="19">
        <f t="shared" si="3"/>
        <v>27</v>
      </c>
      <c r="E37" s="19">
        <v>1</v>
      </c>
      <c r="F37" s="19">
        <v>0</v>
      </c>
      <c r="G37" s="19" t="s">
        <v>132</v>
      </c>
      <c r="H37" s="19">
        <v>29</v>
      </c>
      <c r="I37" s="19">
        <f t="shared" si="2"/>
        <v>27</v>
      </c>
      <c r="J37" s="19">
        <v>27</v>
      </c>
      <c r="K37" s="19">
        <v>0</v>
      </c>
      <c r="L37" s="19" t="s">
        <v>139</v>
      </c>
      <c r="M37" s="19" t="s">
        <v>167</v>
      </c>
      <c r="N37" s="13"/>
    </row>
    <row r="38" spans="1:14" ht="47.25" x14ac:dyDescent="0.25">
      <c r="A38" s="16"/>
      <c r="B38" s="16">
        <v>1025</v>
      </c>
      <c r="C38" s="19">
        <f t="shared" si="4"/>
        <v>74.5</v>
      </c>
      <c r="D38" s="19">
        <f t="shared" si="3"/>
        <v>13.5</v>
      </c>
      <c r="E38" s="19">
        <v>2</v>
      </c>
      <c r="F38" s="19">
        <v>0</v>
      </c>
      <c r="G38" s="19" t="s">
        <v>132</v>
      </c>
      <c r="H38" s="19">
        <v>149</v>
      </c>
      <c r="I38" s="19">
        <f t="shared" si="2"/>
        <v>27</v>
      </c>
      <c r="J38" s="19">
        <v>26</v>
      </c>
      <c r="K38" s="19">
        <v>1</v>
      </c>
      <c r="L38" s="19" t="s">
        <v>143</v>
      </c>
      <c r="M38" s="19" t="s">
        <v>168</v>
      </c>
      <c r="N38" s="13"/>
    </row>
    <row r="39" spans="1:14" ht="63" x14ac:dyDescent="0.25">
      <c r="A39" s="16"/>
      <c r="B39" s="16">
        <v>1047</v>
      </c>
      <c r="C39" s="20">
        <f t="shared" si="4"/>
        <v>1630.3333333333333</v>
      </c>
      <c r="D39" s="20">
        <f>I39/E39</f>
        <v>1787.3333333333333</v>
      </c>
      <c r="E39" s="19">
        <v>3</v>
      </c>
      <c r="F39" s="19">
        <v>0</v>
      </c>
      <c r="G39" s="19" t="s">
        <v>132</v>
      </c>
      <c r="H39" s="19">
        <v>4891</v>
      </c>
      <c r="I39" s="19">
        <f t="shared" si="2"/>
        <v>5362</v>
      </c>
      <c r="J39" s="19">
        <v>5362</v>
      </c>
      <c r="K39" s="19">
        <v>0</v>
      </c>
      <c r="L39" s="19" t="s">
        <v>143</v>
      </c>
      <c r="M39" s="19" t="s">
        <v>169</v>
      </c>
      <c r="N39" s="13"/>
    </row>
    <row r="40" spans="1:14" ht="63" x14ac:dyDescent="0.25">
      <c r="A40" s="16"/>
      <c r="B40" s="16">
        <v>1051</v>
      </c>
      <c r="C40" s="19">
        <f t="shared" si="4"/>
        <v>438</v>
      </c>
      <c r="D40" s="19">
        <f t="shared" si="3"/>
        <v>307</v>
      </c>
      <c r="E40" s="19">
        <v>1</v>
      </c>
      <c r="F40" s="19">
        <v>0</v>
      </c>
      <c r="G40" s="19" t="s">
        <v>132</v>
      </c>
      <c r="H40" s="19">
        <v>438</v>
      </c>
      <c r="I40" s="19">
        <f>SUM(J40, K40)</f>
        <v>307</v>
      </c>
      <c r="J40" s="19">
        <v>307</v>
      </c>
      <c r="K40" s="19">
        <v>0</v>
      </c>
      <c r="L40" s="19" t="s">
        <v>148</v>
      </c>
      <c r="M40" s="19" t="s">
        <v>170</v>
      </c>
      <c r="N40" s="13"/>
    </row>
    <row r="41" spans="1:14" ht="16.5" x14ac:dyDescent="0.25">
      <c r="A41" s="16"/>
      <c r="B41" s="16">
        <v>1057</v>
      </c>
      <c r="C41" s="19">
        <f t="shared" si="4"/>
        <v>85</v>
      </c>
      <c r="D41" s="19">
        <f t="shared" si="3"/>
        <v>180</v>
      </c>
      <c r="E41" s="19">
        <v>1</v>
      </c>
      <c r="F41" s="19">
        <v>0</v>
      </c>
      <c r="G41" s="19" t="s">
        <v>132</v>
      </c>
      <c r="H41" s="19">
        <v>85</v>
      </c>
      <c r="I41" s="19">
        <f t="shared" si="2"/>
        <v>180</v>
      </c>
      <c r="J41" s="19">
        <v>180</v>
      </c>
      <c r="K41" s="19">
        <v>0</v>
      </c>
      <c r="L41" s="19" t="s">
        <v>143</v>
      </c>
      <c r="M41" s="19">
        <v>6073009400</v>
      </c>
      <c r="N41" s="13"/>
    </row>
    <row r="42" spans="1:14" ht="31.5" x14ac:dyDescent="0.25">
      <c r="A42" s="16"/>
      <c r="B42" s="16">
        <v>1059</v>
      </c>
      <c r="C42" s="19">
        <f t="shared" si="4"/>
        <v>9</v>
      </c>
      <c r="D42" s="19">
        <f t="shared" si="3"/>
        <v>6</v>
      </c>
      <c r="E42" s="19">
        <v>2</v>
      </c>
      <c r="F42" s="19">
        <v>0</v>
      </c>
      <c r="G42" s="19" t="s">
        <v>132</v>
      </c>
      <c r="H42" s="19">
        <v>18</v>
      </c>
      <c r="I42" s="19">
        <f t="shared" si="2"/>
        <v>12</v>
      </c>
      <c r="J42" s="19">
        <v>12</v>
      </c>
      <c r="K42" s="19">
        <v>0</v>
      </c>
      <c r="L42" s="19" t="s">
        <v>139</v>
      </c>
      <c r="M42" s="19" t="s">
        <v>162</v>
      </c>
      <c r="N42" s="13"/>
    </row>
    <row r="43" spans="1:14" ht="31.5" x14ac:dyDescent="0.25">
      <c r="A43" s="16"/>
      <c r="B43" s="16">
        <v>1064</v>
      </c>
      <c r="C43" s="19">
        <f t="shared" si="4"/>
        <v>18</v>
      </c>
      <c r="D43" s="19">
        <f t="shared" si="3"/>
        <v>5</v>
      </c>
      <c r="E43" s="19">
        <v>1</v>
      </c>
      <c r="F43" s="19">
        <v>0</v>
      </c>
      <c r="G43" s="19" t="s">
        <v>132</v>
      </c>
      <c r="H43" s="19">
        <v>18</v>
      </c>
      <c r="I43" s="19">
        <f t="shared" si="2"/>
        <v>5</v>
      </c>
      <c r="J43" s="19">
        <v>5</v>
      </c>
      <c r="K43" s="19">
        <v>0</v>
      </c>
      <c r="L43" s="19" t="s">
        <v>143</v>
      </c>
      <c r="M43" s="19" t="s">
        <v>171</v>
      </c>
      <c r="N43" s="13"/>
    </row>
    <row r="44" spans="1:14" ht="16.5" x14ac:dyDescent="0.25">
      <c r="A44" s="16"/>
      <c r="B44" s="16">
        <v>1043</v>
      </c>
      <c r="C44" s="19">
        <f t="shared" si="4"/>
        <v>213</v>
      </c>
      <c r="D44" s="19">
        <f t="shared" si="3"/>
        <v>211</v>
      </c>
      <c r="E44" s="19">
        <v>1</v>
      </c>
      <c r="F44" s="19">
        <v>0</v>
      </c>
      <c r="G44" s="19" t="s">
        <v>132</v>
      </c>
      <c r="H44" s="19">
        <v>213</v>
      </c>
      <c r="I44" s="19">
        <f t="shared" si="2"/>
        <v>211</v>
      </c>
      <c r="J44" s="19">
        <v>211</v>
      </c>
      <c r="K44" s="19">
        <v>0</v>
      </c>
      <c r="L44" s="19" t="s">
        <v>141</v>
      </c>
      <c r="M44" s="19" t="s">
        <v>172</v>
      </c>
      <c r="N44" s="13"/>
    </row>
    <row r="45" spans="1:14" ht="16.5" x14ac:dyDescent="0.25">
      <c r="A45" s="16"/>
      <c r="B45" s="16">
        <v>1081</v>
      </c>
      <c r="C45" s="19">
        <f t="shared" si="4"/>
        <v>28</v>
      </c>
      <c r="D45" s="19">
        <f t="shared" si="3"/>
        <v>17</v>
      </c>
      <c r="E45" s="19">
        <v>1</v>
      </c>
      <c r="F45" s="19">
        <v>0</v>
      </c>
      <c r="G45" s="19" t="s">
        <v>132</v>
      </c>
      <c r="H45" s="19">
        <v>28</v>
      </c>
      <c r="I45" s="19">
        <f t="shared" si="2"/>
        <v>17</v>
      </c>
      <c r="J45" s="19">
        <v>17</v>
      </c>
      <c r="K45" s="19">
        <v>0</v>
      </c>
      <c r="L45" s="19" t="s">
        <v>139</v>
      </c>
      <c r="M45" s="19" t="s">
        <v>163</v>
      </c>
      <c r="N45" s="13"/>
    </row>
    <row r="46" spans="1:14" ht="16.5" x14ac:dyDescent="0.25">
      <c r="A46" s="16"/>
      <c r="B46" s="16">
        <v>1097</v>
      </c>
      <c r="C46" s="19">
        <f t="shared" si="4"/>
        <v>3</v>
      </c>
      <c r="D46" s="19">
        <f t="shared" si="3"/>
        <v>0</v>
      </c>
      <c r="E46" s="19">
        <v>1</v>
      </c>
      <c r="F46" s="19">
        <v>0</v>
      </c>
      <c r="G46" s="19" t="s">
        <v>132</v>
      </c>
      <c r="H46" s="19">
        <v>3</v>
      </c>
      <c r="I46" s="19">
        <f t="shared" si="2"/>
        <v>0</v>
      </c>
      <c r="J46" s="19">
        <v>0</v>
      </c>
      <c r="K46" s="19">
        <v>0</v>
      </c>
      <c r="L46" s="19" t="s">
        <v>151</v>
      </c>
      <c r="M46" s="19" t="s">
        <v>173</v>
      </c>
      <c r="N46" s="13"/>
    </row>
    <row r="47" spans="1:14" ht="16.5" x14ac:dyDescent="0.25">
      <c r="A47" s="16"/>
      <c r="B47" s="16">
        <v>1132</v>
      </c>
      <c r="C47" s="19">
        <f t="shared" si="4"/>
        <v>2</v>
      </c>
      <c r="D47" s="19">
        <f t="shared" si="3"/>
        <v>0</v>
      </c>
      <c r="E47" s="19">
        <v>1</v>
      </c>
      <c r="F47" s="19">
        <v>0</v>
      </c>
      <c r="G47" s="19" t="s">
        <v>132</v>
      </c>
      <c r="H47" s="19">
        <v>2</v>
      </c>
      <c r="I47" s="19">
        <f t="shared" si="2"/>
        <v>0</v>
      </c>
      <c r="J47" s="19">
        <v>0</v>
      </c>
      <c r="K47" s="19">
        <v>0</v>
      </c>
      <c r="L47" s="19" t="s">
        <v>148</v>
      </c>
      <c r="M47" s="19" t="s">
        <v>152</v>
      </c>
      <c r="N47" s="13"/>
    </row>
    <row r="48" spans="1:14" ht="346.5" x14ac:dyDescent="0.25">
      <c r="A48" s="16"/>
      <c r="B48" s="16">
        <v>1156</v>
      </c>
      <c r="C48" s="19">
        <f>H48/E48</f>
        <v>5168</v>
      </c>
      <c r="D48" s="19">
        <f t="shared" si="3"/>
        <v>6520.6</v>
      </c>
      <c r="E48" s="19">
        <v>5</v>
      </c>
      <c r="F48" s="19">
        <v>0</v>
      </c>
      <c r="G48" s="19" t="s">
        <v>132</v>
      </c>
      <c r="H48" s="19">
        <v>25840</v>
      </c>
      <c r="I48" s="19">
        <f t="shared" si="2"/>
        <v>32603</v>
      </c>
      <c r="J48" s="19">
        <v>32603</v>
      </c>
      <c r="K48" s="19">
        <v>0</v>
      </c>
      <c r="L48" s="19" t="s">
        <v>143</v>
      </c>
      <c r="M48" s="19" t="s">
        <v>174</v>
      </c>
      <c r="N48" s="13"/>
    </row>
    <row r="49" spans="1:14" ht="31.5" x14ac:dyDescent="0.25">
      <c r="A49" s="16"/>
      <c r="B49" s="16">
        <v>1022</v>
      </c>
      <c r="C49" s="19">
        <f t="shared" si="4"/>
        <v>1</v>
      </c>
      <c r="D49" s="19">
        <f t="shared" si="3"/>
        <v>0</v>
      </c>
      <c r="E49" s="19">
        <v>1</v>
      </c>
      <c r="F49" s="19">
        <v>0</v>
      </c>
      <c r="G49" s="19" t="s">
        <v>132</v>
      </c>
      <c r="H49" s="19">
        <v>1</v>
      </c>
      <c r="I49" s="19">
        <f t="shared" si="2"/>
        <v>0</v>
      </c>
      <c r="J49" s="19">
        <v>0</v>
      </c>
      <c r="K49" s="19">
        <v>0</v>
      </c>
      <c r="L49" s="19" t="s">
        <v>148</v>
      </c>
      <c r="M49" s="19" t="s">
        <v>175</v>
      </c>
      <c r="N49" s="13"/>
    </row>
    <row r="50" spans="1:14" ht="16.5" x14ac:dyDescent="0.25">
      <c r="A50" s="16"/>
      <c r="B50" s="16">
        <v>1009</v>
      </c>
      <c r="C50" s="19">
        <f t="shared" si="4"/>
        <v>5</v>
      </c>
      <c r="D50" s="19">
        <f t="shared" si="3"/>
        <v>1</v>
      </c>
      <c r="E50" s="19">
        <v>1</v>
      </c>
      <c r="F50" s="19">
        <v>0</v>
      </c>
      <c r="G50" s="19" t="s">
        <v>132</v>
      </c>
      <c r="H50" s="19">
        <v>5</v>
      </c>
      <c r="I50" s="19">
        <f t="shared" si="2"/>
        <v>1</v>
      </c>
      <c r="J50" s="19">
        <v>1</v>
      </c>
      <c r="K50" s="19">
        <v>0</v>
      </c>
      <c r="L50" s="19" t="s">
        <v>139</v>
      </c>
      <c r="M50" s="19">
        <v>6073018801</v>
      </c>
      <c r="N50" s="13"/>
    </row>
    <row r="51" spans="1:14" ht="16.5" x14ac:dyDescent="0.25">
      <c r="A51" s="16"/>
      <c r="B51" s="16">
        <v>1014</v>
      </c>
      <c r="C51" s="19">
        <f t="shared" si="4"/>
        <v>181</v>
      </c>
      <c r="D51" s="19">
        <f t="shared" si="3"/>
        <v>177</v>
      </c>
      <c r="E51" s="19">
        <v>1</v>
      </c>
      <c r="F51" s="19">
        <v>0</v>
      </c>
      <c r="G51" s="19" t="s">
        <v>132</v>
      </c>
      <c r="H51" s="19">
        <v>181</v>
      </c>
      <c r="I51" s="19">
        <f t="shared" si="2"/>
        <v>177</v>
      </c>
      <c r="J51" s="19">
        <v>177</v>
      </c>
      <c r="K51" s="19">
        <v>0</v>
      </c>
      <c r="L51" s="19" t="s">
        <v>148</v>
      </c>
      <c r="M51" s="19">
        <v>6073018700</v>
      </c>
      <c r="N51" s="13"/>
    </row>
    <row r="52" spans="1:14" ht="16.5" x14ac:dyDescent="0.25">
      <c r="A52" s="16"/>
      <c r="B52" s="16">
        <v>1034</v>
      </c>
      <c r="C52" s="19">
        <f t="shared" si="4"/>
        <v>34</v>
      </c>
      <c r="D52" s="19">
        <f t="shared" si="3"/>
        <v>22</v>
      </c>
      <c r="E52" s="19">
        <v>1</v>
      </c>
      <c r="F52" s="19">
        <v>0</v>
      </c>
      <c r="G52" s="19" t="s">
        <v>132</v>
      </c>
      <c r="H52" s="19">
        <v>34</v>
      </c>
      <c r="I52" s="19">
        <f t="shared" si="2"/>
        <v>22</v>
      </c>
      <c r="J52" s="19">
        <v>22</v>
      </c>
      <c r="K52" s="19">
        <v>0</v>
      </c>
      <c r="L52" s="19" t="s">
        <v>139</v>
      </c>
      <c r="M52" s="19" t="s">
        <v>176</v>
      </c>
      <c r="N52" s="13"/>
    </row>
    <row r="53" spans="1:14" ht="16.5" x14ac:dyDescent="0.25">
      <c r="A53" s="16"/>
      <c r="B53" s="16">
        <v>1066</v>
      </c>
      <c r="C53" s="19">
        <f>H53/E53</f>
        <v>191</v>
      </c>
      <c r="D53" s="19">
        <f>I53/E53</f>
        <v>359</v>
      </c>
      <c r="E53" s="19">
        <v>2</v>
      </c>
      <c r="F53" s="19">
        <v>0</v>
      </c>
      <c r="G53" s="19" t="s">
        <v>132</v>
      </c>
      <c r="H53" s="19">
        <v>382</v>
      </c>
      <c r="I53" s="19">
        <f t="shared" si="2"/>
        <v>718</v>
      </c>
      <c r="J53" s="19">
        <v>718</v>
      </c>
      <c r="K53" s="19">
        <v>0</v>
      </c>
      <c r="L53" s="19" t="s">
        <v>148</v>
      </c>
      <c r="M53" s="19" t="s">
        <v>177</v>
      </c>
      <c r="N53" s="13"/>
    </row>
    <row r="54" spans="1:14" ht="31.5" x14ac:dyDescent="0.25">
      <c r="A54" s="16"/>
      <c r="B54" s="16">
        <v>1071</v>
      </c>
      <c r="C54" s="19">
        <f t="shared" si="4"/>
        <v>9</v>
      </c>
      <c r="D54" s="19">
        <f t="shared" si="3"/>
        <v>4.5</v>
      </c>
      <c r="E54" s="19">
        <v>2</v>
      </c>
      <c r="F54" s="19">
        <v>0</v>
      </c>
      <c r="G54" s="19" t="s">
        <v>132</v>
      </c>
      <c r="H54" s="19">
        <v>18</v>
      </c>
      <c r="I54" s="19">
        <f t="shared" si="2"/>
        <v>9</v>
      </c>
      <c r="J54" s="19">
        <v>9</v>
      </c>
      <c r="K54" s="19">
        <v>0</v>
      </c>
      <c r="L54" s="19" t="s">
        <v>139</v>
      </c>
      <c r="M54" s="19" t="s">
        <v>178</v>
      </c>
      <c r="N54" s="13"/>
    </row>
    <row r="55" spans="1:14" ht="16.5" x14ac:dyDescent="0.25">
      <c r="A55" s="16"/>
      <c r="B55" s="16">
        <v>1082</v>
      </c>
      <c r="C55" s="19">
        <f t="shared" si="4"/>
        <v>5</v>
      </c>
      <c r="D55" s="19">
        <f t="shared" si="3"/>
        <v>5</v>
      </c>
      <c r="E55" s="19">
        <v>1</v>
      </c>
      <c r="F55" s="19">
        <v>0</v>
      </c>
      <c r="G55" s="19" t="s">
        <v>132</v>
      </c>
      <c r="H55" s="19">
        <v>5</v>
      </c>
      <c r="I55" s="19">
        <f t="shared" si="2"/>
        <v>5</v>
      </c>
      <c r="J55" s="19">
        <v>5</v>
      </c>
      <c r="K55" s="19">
        <v>0</v>
      </c>
      <c r="L55" s="19" t="s">
        <v>139</v>
      </c>
      <c r="M55" s="19" t="s">
        <v>163</v>
      </c>
      <c r="N55" s="13"/>
    </row>
    <row r="56" spans="1:14" ht="16.5" x14ac:dyDescent="0.25">
      <c r="A56" s="16"/>
      <c r="B56" s="16">
        <v>1086</v>
      </c>
      <c r="C56" s="19">
        <f t="shared" si="4"/>
        <v>1</v>
      </c>
      <c r="D56" s="19">
        <f t="shared" si="3"/>
        <v>1</v>
      </c>
      <c r="E56" s="19">
        <v>1</v>
      </c>
      <c r="F56" s="19">
        <v>0</v>
      </c>
      <c r="G56" s="19" t="s">
        <v>132</v>
      </c>
      <c r="H56" s="19">
        <v>1</v>
      </c>
      <c r="I56" s="19">
        <f t="shared" si="2"/>
        <v>1</v>
      </c>
      <c r="J56" s="19">
        <v>1</v>
      </c>
      <c r="K56" s="19">
        <v>0</v>
      </c>
      <c r="L56" s="19" t="s">
        <v>139</v>
      </c>
      <c r="M56" s="19" t="s">
        <v>179</v>
      </c>
      <c r="N56" s="13"/>
    </row>
    <row r="57" spans="1:14" ht="63" x14ac:dyDescent="0.25">
      <c r="A57" s="16"/>
      <c r="B57" s="16">
        <v>1089</v>
      </c>
      <c r="C57" s="19">
        <f t="shared" si="4"/>
        <v>1773</v>
      </c>
      <c r="D57" s="19">
        <f t="shared" si="3"/>
        <v>1708</v>
      </c>
      <c r="E57" s="19">
        <v>1</v>
      </c>
      <c r="F57" s="19">
        <v>0</v>
      </c>
      <c r="G57" s="19" t="s">
        <v>132</v>
      </c>
      <c r="H57" s="19">
        <v>1773</v>
      </c>
      <c r="I57" s="19">
        <f t="shared" si="2"/>
        <v>1708</v>
      </c>
      <c r="J57" s="19">
        <v>1708</v>
      </c>
      <c r="K57" s="19">
        <v>0</v>
      </c>
      <c r="L57" s="19" t="s">
        <v>151</v>
      </c>
      <c r="M57" s="19" t="s">
        <v>180</v>
      </c>
      <c r="N57" s="13"/>
    </row>
    <row r="58" spans="1:14" ht="16.5" x14ac:dyDescent="0.25">
      <c r="A58" s="16"/>
      <c r="B58" s="16">
        <v>1090</v>
      </c>
      <c r="C58" s="19">
        <f t="shared" si="4"/>
        <v>1</v>
      </c>
      <c r="D58" s="19">
        <f t="shared" si="3"/>
        <v>0</v>
      </c>
      <c r="E58" s="19">
        <v>1</v>
      </c>
      <c r="F58" s="19">
        <v>0</v>
      </c>
      <c r="G58" s="19" t="s">
        <v>132</v>
      </c>
      <c r="H58" s="19">
        <v>1</v>
      </c>
      <c r="I58" s="19">
        <f t="shared" si="2"/>
        <v>0</v>
      </c>
      <c r="J58" s="19">
        <v>0</v>
      </c>
      <c r="K58" s="19">
        <v>0</v>
      </c>
      <c r="L58" s="19" t="s">
        <v>141</v>
      </c>
      <c r="M58" s="19" t="s">
        <v>152</v>
      </c>
      <c r="N58" s="13"/>
    </row>
    <row r="59" spans="1:14" ht="16.5" x14ac:dyDescent="0.25">
      <c r="A59" s="16"/>
      <c r="B59" s="16">
        <v>1092</v>
      </c>
      <c r="C59" s="19">
        <f t="shared" si="4"/>
        <v>1</v>
      </c>
      <c r="D59" s="19">
        <f t="shared" si="3"/>
        <v>1</v>
      </c>
      <c r="E59" s="19">
        <v>1</v>
      </c>
      <c r="F59" s="19">
        <v>0</v>
      </c>
      <c r="G59" s="19" t="s">
        <v>132</v>
      </c>
      <c r="H59" s="19">
        <v>1</v>
      </c>
      <c r="I59" s="19">
        <f t="shared" si="2"/>
        <v>1</v>
      </c>
      <c r="J59" s="19">
        <v>1</v>
      </c>
      <c r="K59" s="19">
        <v>0</v>
      </c>
      <c r="L59" s="19" t="s">
        <v>139</v>
      </c>
      <c r="M59" s="19" t="s">
        <v>163</v>
      </c>
      <c r="N59" s="13"/>
    </row>
    <row r="60" spans="1:14" ht="16.5" x14ac:dyDescent="0.25">
      <c r="A60" s="16"/>
      <c r="B60" s="16">
        <v>1104</v>
      </c>
      <c r="C60" s="19">
        <f t="shared" si="4"/>
        <v>1</v>
      </c>
      <c r="D60" s="19">
        <f t="shared" si="3"/>
        <v>1</v>
      </c>
      <c r="E60" s="19">
        <v>1</v>
      </c>
      <c r="F60" s="19">
        <v>0</v>
      </c>
      <c r="G60" s="19" t="s">
        <v>132</v>
      </c>
      <c r="H60" s="19">
        <v>1</v>
      </c>
      <c r="I60" s="19">
        <f t="shared" si="2"/>
        <v>1</v>
      </c>
      <c r="J60" s="19">
        <v>1</v>
      </c>
      <c r="K60" s="19">
        <v>0</v>
      </c>
      <c r="L60" s="19" t="s">
        <v>139</v>
      </c>
      <c r="M60" s="19" t="s">
        <v>157</v>
      </c>
      <c r="N60" s="13"/>
    </row>
    <row r="61" spans="1:14" ht="16.5" x14ac:dyDescent="0.25">
      <c r="A61" s="16"/>
      <c r="B61" s="16">
        <v>1105</v>
      </c>
      <c r="C61" s="19">
        <f t="shared" si="4"/>
        <v>3</v>
      </c>
      <c r="D61" s="19">
        <f t="shared" si="3"/>
        <v>0</v>
      </c>
      <c r="E61" s="19">
        <v>1</v>
      </c>
      <c r="F61" s="19">
        <v>0</v>
      </c>
      <c r="G61" s="19" t="s">
        <v>132</v>
      </c>
      <c r="H61" s="19">
        <v>3</v>
      </c>
      <c r="I61" s="19">
        <f t="shared" si="2"/>
        <v>0</v>
      </c>
      <c r="J61" s="19">
        <v>0</v>
      </c>
      <c r="K61" s="19">
        <v>0</v>
      </c>
      <c r="L61" s="19" t="s">
        <v>139</v>
      </c>
      <c r="M61" s="19" t="s">
        <v>176</v>
      </c>
      <c r="N61" s="13"/>
    </row>
    <row r="62" spans="1:14" ht="16.5" x14ac:dyDescent="0.25">
      <c r="A62" s="16"/>
      <c r="B62" s="16">
        <v>1121</v>
      </c>
      <c r="C62" s="19">
        <f t="shared" si="4"/>
        <v>2</v>
      </c>
      <c r="D62" s="19">
        <f t="shared" si="3"/>
        <v>0</v>
      </c>
      <c r="E62" s="19">
        <v>1</v>
      </c>
      <c r="F62" s="19">
        <v>0</v>
      </c>
      <c r="G62" s="19" t="s">
        <v>132</v>
      </c>
      <c r="H62" s="19">
        <v>2</v>
      </c>
      <c r="I62" s="19">
        <f t="shared" ref="I62:I94" si="5">SUM(J62, K62)</f>
        <v>0</v>
      </c>
      <c r="J62" s="19">
        <v>0</v>
      </c>
      <c r="K62" s="19">
        <v>0</v>
      </c>
      <c r="L62" s="19" t="s">
        <v>139</v>
      </c>
      <c r="M62" s="19" t="s">
        <v>181</v>
      </c>
      <c r="N62" s="13"/>
    </row>
    <row r="63" spans="1:14" ht="16.5" x14ac:dyDescent="0.25">
      <c r="A63" s="16"/>
      <c r="B63" s="16">
        <v>1125</v>
      </c>
      <c r="C63" s="19">
        <f t="shared" si="4"/>
        <v>5</v>
      </c>
      <c r="D63" s="19">
        <f t="shared" si="3"/>
        <v>2</v>
      </c>
      <c r="E63" s="19">
        <v>1</v>
      </c>
      <c r="F63" s="19">
        <v>0</v>
      </c>
      <c r="G63" s="19" t="s">
        <v>132</v>
      </c>
      <c r="H63" s="19">
        <v>5</v>
      </c>
      <c r="I63" s="19">
        <f t="shared" si="5"/>
        <v>2</v>
      </c>
      <c r="J63" s="19">
        <v>2</v>
      </c>
      <c r="K63" s="19">
        <v>0</v>
      </c>
      <c r="L63" s="19" t="s">
        <v>139</v>
      </c>
      <c r="M63" s="19" t="s">
        <v>182</v>
      </c>
      <c r="N63" s="13"/>
    </row>
    <row r="64" spans="1:14" ht="16.5" x14ac:dyDescent="0.25">
      <c r="A64" s="16"/>
      <c r="B64" s="16">
        <v>1127</v>
      </c>
      <c r="C64" s="19">
        <f t="shared" si="4"/>
        <v>230</v>
      </c>
      <c r="D64" s="19">
        <f t="shared" si="3"/>
        <v>222</v>
      </c>
      <c r="E64" s="19">
        <v>1</v>
      </c>
      <c r="F64" s="19">
        <v>0</v>
      </c>
      <c r="G64" s="19" t="s">
        <v>132</v>
      </c>
      <c r="H64" s="19">
        <v>230</v>
      </c>
      <c r="I64" s="19">
        <f t="shared" si="5"/>
        <v>222</v>
      </c>
      <c r="J64" s="19">
        <v>222</v>
      </c>
      <c r="K64" s="19">
        <v>0</v>
      </c>
      <c r="L64" s="19" t="s">
        <v>148</v>
      </c>
      <c r="M64" s="19" t="s">
        <v>177</v>
      </c>
      <c r="N64" s="13"/>
    </row>
    <row r="65" spans="1:14" ht="16.5" x14ac:dyDescent="0.25">
      <c r="A65" s="16"/>
      <c r="B65" s="16">
        <v>1133</v>
      </c>
      <c r="C65" s="19">
        <f t="shared" si="4"/>
        <v>1</v>
      </c>
      <c r="D65" s="19">
        <f t="shared" si="3"/>
        <v>0</v>
      </c>
      <c r="E65" s="19">
        <v>1</v>
      </c>
      <c r="F65" s="19">
        <v>0</v>
      </c>
      <c r="G65" s="19" t="s">
        <v>132</v>
      </c>
      <c r="H65" s="19">
        <v>1</v>
      </c>
      <c r="I65" s="19">
        <f t="shared" si="5"/>
        <v>0</v>
      </c>
      <c r="J65" s="19">
        <v>0</v>
      </c>
      <c r="K65" s="19">
        <v>0</v>
      </c>
      <c r="L65" s="19" t="s">
        <v>183</v>
      </c>
      <c r="M65" s="19" t="s">
        <v>152</v>
      </c>
      <c r="N65" s="13"/>
    </row>
    <row r="66" spans="1:14" ht="16.5" x14ac:dyDescent="0.25">
      <c r="A66" s="16"/>
      <c r="B66" s="16">
        <v>1135</v>
      </c>
      <c r="C66" s="19">
        <f t="shared" si="4"/>
        <v>1</v>
      </c>
      <c r="D66" s="19">
        <f t="shared" si="3"/>
        <v>0</v>
      </c>
      <c r="E66" s="19">
        <v>1</v>
      </c>
      <c r="F66" s="19">
        <v>0</v>
      </c>
      <c r="G66" s="19" t="s">
        <v>132</v>
      </c>
      <c r="H66" s="19">
        <v>1</v>
      </c>
      <c r="I66" s="19">
        <f t="shared" si="5"/>
        <v>0</v>
      </c>
      <c r="J66" s="19">
        <v>0</v>
      </c>
      <c r="K66" s="19">
        <v>0</v>
      </c>
      <c r="L66" s="19" t="s">
        <v>183</v>
      </c>
      <c r="M66" s="19" t="s">
        <v>152</v>
      </c>
      <c r="N66" s="13"/>
    </row>
    <row r="67" spans="1:14" ht="16.5" x14ac:dyDescent="0.25">
      <c r="A67" s="16"/>
      <c r="B67" s="16">
        <v>1150</v>
      </c>
      <c r="C67" s="19">
        <f t="shared" si="4"/>
        <v>1</v>
      </c>
      <c r="D67" s="19">
        <f t="shared" ref="D67:D94" si="6">I67/E67</f>
        <v>1</v>
      </c>
      <c r="E67" s="19">
        <v>1</v>
      </c>
      <c r="F67" s="19">
        <v>0</v>
      </c>
      <c r="G67" s="19" t="s">
        <v>132</v>
      </c>
      <c r="H67" s="19">
        <v>1</v>
      </c>
      <c r="I67" s="19">
        <f t="shared" si="5"/>
        <v>1</v>
      </c>
      <c r="J67" s="19">
        <v>1</v>
      </c>
      <c r="K67" s="19">
        <v>0</v>
      </c>
      <c r="L67" s="19" t="s">
        <v>139</v>
      </c>
      <c r="M67" s="19" t="e">
        <v>#N/A</v>
      </c>
      <c r="N67" s="13"/>
    </row>
    <row r="68" spans="1:14" ht="16.5" x14ac:dyDescent="0.25">
      <c r="A68" s="16"/>
      <c r="B68" s="16">
        <v>9995</v>
      </c>
      <c r="C68" s="19">
        <f t="shared" ref="C68:C94" si="7">H68/E68</f>
        <v>0.5</v>
      </c>
      <c r="D68" s="19">
        <f t="shared" si="6"/>
        <v>0</v>
      </c>
      <c r="E68" s="19">
        <v>2</v>
      </c>
      <c r="F68" s="19">
        <v>0</v>
      </c>
      <c r="G68" s="19" t="s">
        <v>132</v>
      </c>
      <c r="H68" s="19">
        <v>1</v>
      </c>
      <c r="I68" s="19">
        <f t="shared" si="5"/>
        <v>0</v>
      </c>
      <c r="J68" s="19"/>
      <c r="K68" s="19"/>
      <c r="L68" s="19" t="s">
        <v>183</v>
      </c>
      <c r="M68" s="19" t="s">
        <v>152</v>
      </c>
      <c r="N68" s="13"/>
    </row>
    <row r="69" spans="1:14" ht="16.5" x14ac:dyDescent="0.25">
      <c r="A69" s="16"/>
      <c r="B69" s="16">
        <v>1067</v>
      </c>
      <c r="C69" s="19">
        <f t="shared" si="7"/>
        <v>2</v>
      </c>
      <c r="D69" s="19">
        <f t="shared" si="6"/>
        <v>0</v>
      </c>
      <c r="E69" s="19">
        <v>1</v>
      </c>
      <c r="F69" s="19">
        <v>0</v>
      </c>
      <c r="G69" s="19" t="s">
        <v>132</v>
      </c>
      <c r="H69" s="19">
        <v>2</v>
      </c>
      <c r="I69" s="19">
        <f t="shared" si="5"/>
        <v>0</v>
      </c>
      <c r="J69" s="19">
        <v>0</v>
      </c>
      <c r="K69" s="19">
        <v>0</v>
      </c>
      <c r="L69" s="19" t="s">
        <v>151</v>
      </c>
      <c r="M69" s="19" t="s">
        <v>184</v>
      </c>
      <c r="N69" s="13"/>
    </row>
    <row r="70" spans="1:14" ht="31.5" x14ac:dyDescent="0.25">
      <c r="A70" s="16"/>
      <c r="B70" s="16">
        <v>1068</v>
      </c>
      <c r="C70" s="19">
        <f t="shared" si="7"/>
        <v>4.5</v>
      </c>
      <c r="D70" s="19">
        <f t="shared" si="6"/>
        <v>3.5</v>
      </c>
      <c r="E70" s="19">
        <v>2</v>
      </c>
      <c r="F70" s="19">
        <v>0</v>
      </c>
      <c r="G70" s="19" t="s">
        <v>132</v>
      </c>
      <c r="H70" s="19">
        <v>9</v>
      </c>
      <c r="I70" s="19">
        <f t="shared" si="5"/>
        <v>7</v>
      </c>
      <c r="J70" s="19">
        <v>7</v>
      </c>
      <c r="K70" s="19">
        <v>0</v>
      </c>
      <c r="L70" s="19" t="s">
        <v>139</v>
      </c>
      <c r="M70" s="19" t="s">
        <v>178</v>
      </c>
      <c r="N70" s="13"/>
    </row>
    <row r="71" spans="1:14" ht="16.5" x14ac:dyDescent="0.25">
      <c r="A71" s="16"/>
      <c r="B71" s="16">
        <v>1079</v>
      </c>
      <c r="C71" s="19">
        <f t="shared" si="7"/>
        <v>8</v>
      </c>
      <c r="D71" s="19">
        <f t="shared" si="6"/>
        <v>5</v>
      </c>
      <c r="E71" s="19">
        <v>1</v>
      </c>
      <c r="F71" s="19">
        <v>0</v>
      </c>
      <c r="G71" s="19" t="s">
        <v>132</v>
      </c>
      <c r="H71" s="19">
        <v>8</v>
      </c>
      <c r="I71" s="19">
        <f t="shared" si="5"/>
        <v>5</v>
      </c>
      <c r="J71" s="19">
        <v>5</v>
      </c>
      <c r="K71" s="19">
        <v>0</v>
      </c>
      <c r="L71" s="19" t="s">
        <v>139</v>
      </c>
      <c r="M71" s="19" t="s">
        <v>179</v>
      </c>
      <c r="N71" s="13"/>
    </row>
    <row r="72" spans="1:14" ht="16.5" x14ac:dyDescent="0.25">
      <c r="A72" s="16"/>
      <c r="B72" s="16">
        <v>1098</v>
      </c>
      <c r="C72" s="19">
        <f t="shared" si="7"/>
        <v>4</v>
      </c>
      <c r="D72" s="19">
        <f t="shared" si="6"/>
        <v>3</v>
      </c>
      <c r="E72" s="19">
        <v>1</v>
      </c>
      <c r="F72" s="19">
        <v>0</v>
      </c>
      <c r="G72" s="19" t="s">
        <v>132</v>
      </c>
      <c r="H72" s="19">
        <v>4</v>
      </c>
      <c r="I72" s="19">
        <f t="shared" si="5"/>
        <v>3</v>
      </c>
      <c r="J72" s="19">
        <v>3</v>
      </c>
      <c r="K72" s="19">
        <v>0</v>
      </c>
      <c r="L72" s="19" t="s">
        <v>139</v>
      </c>
      <c r="M72" s="19" t="s">
        <v>140</v>
      </c>
      <c r="N72" s="13"/>
    </row>
    <row r="73" spans="1:14" ht="16.5" x14ac:dyDescent="0.25">
      <c r="A73" s="16"/>
      <c r="B73" s="16">
        <v>1148</v>
      </c>
      <c r="C73" s="19">
        <f t="shared" si="7"/>
        <v>2</v>
      </c>
      <c r="D73" s="19">
        <f t="shared" si="6"/>
        <v>2</v>
      </c>
      <c r="E73" s="19">
        <v>1</v>
      </c>
      <c r="F73" s="19">
        <v>0</v>
      </c>
      <c r="G73" s="19" t="s">
        <v>132</v>
      </c>
      <c r="H73" s="19">
        <v>2</v>
      </c>
      <c r="I73" s="19">
        <f t="shared" si="5"/>
        <v>2</v>
      </c>
      <c r="J73" s="19">
        <v>2</v>
      </c>
      <c r="K73" s="19">
        <v>0</v>
      </c>
      <c r="L73" s="19" t="s">
        <v>139</v>
      </c>
      <c r="M73" s="19" t="s">
        <v>140</v>
      </c>
      <c r="N73" s="13"/>
    </row>
    <row r="74" spans="1:14" ht="16.5" x14ac:dyDescent="0.25">
      <c r="A74" s="16"/>
      <c r="B74" s="16">
        <v>1072</v>
      </c>
      <c r="C74" s="19">
        <f t="shared" si="7"/>
        <v>39</v>
      </c>
      <c r="D74" s="19">
        <f t="shared" si="6"/>
        <v>25</v>
      </c>
      <c r="E74" s="19">
        <v>1</v>
      </c>
      <c r="F74" s="19">
        <v>0</v>
      </c>
      <c r="G74" s="19" t="s">
        <v>132</v>
      </c>
      <c r="H74" s="19">
        <v>39</v>
      </c>
      <c r="I74" s="19">
        <f t="shared" si="5"/>
        <v>25</v>
      </c>
      <c r="J74" s="19">
        <v>25</v>
      </c>
      <c r="K74" s="19">
        <v>0</v>
      </c>
      <c r="L74" s="19" t="s">
        <v>139</v>
      </c>
      <c r="M74" s="19" t="s">
        <v>163</v>
      </c>
      <c r="N74" s="13"/>
    </row>
    <row r="75" spans="1:14" ht="16.5" x14ac:dyDescent="0.25">
      <c r="A75" s="16"/>
      <c r="B75" s="16">
        <v>1042</v>
      </c>
      <c r="C75" s="19">
        <f t="shared" si="7"/>
        <v>28</v>
      </c>
      <c r="D75" s="19">
        <f t="shared" si="6"/>
        <v>2</v>
      </c>
      <c r="E75" s="19">
        <v>1</v>
      </c>
      <c r="F75" s="19">
        <v>0</v>
      </c>
      <c r="G75" s="19" t="s">
        <v>132</v>
      </c>
      <c r="H75" s="19">
        <v>28</v>
      </c>
      <c r="I75" s="19">
        <f t="shared" si="5"/>
        <v>2</v>
      </c>
      <c r="J75" s="19">
        <v>2</v>
      </c>
      <c r="K75" s="19">
        <v>0</v>
      </c>
      <c r="L75" s="19" t="s">
        <v>143</v>
      </c>
      <c r="M75" s="19">
        <v>6073008339</v>
      </c>
      <c r="N75" s="13"/>
    </row>
    <row r="76" spans="1:14" ht="31.5" x14ac:dyDescent="0.25">
      <c r="A76" s="16"/>
      <c r="B76" s="16">
        <v>1024</v>
      </c>
      <c r="C76" s="19">
        <f t="shared" si="7"/>
        <v>460</v>
      </c>
      <c r="D76" s="19">
        <f t="shared" si="6"/>
        <v>546</v>
      </c>
      <c r="E76" s="19">
        <v>1</v>
      </c>
      <c r="F76" s="19">
        <v>0</v>
      </c>
      <c r="G76" s="19" t="s">
        <v>132</v>
      </c>
      <c r="H76" s="19">
        <v>460</v>
      </c>
      <c r="I76" s="19">
        <f t="shared" si="5"/>
        <v>546</v>
      </c>
      <c r="J76" s="19">
        <v>546</v>
      </c>
      <c r="K76" s="19">
        <v>0</v>
      </c>
      <c r="L76" s="19" t="s">
        <v>151</v>
      </c>
      <c r="M76" s="19" t="s">
        <v>185</v>
      </c>
      <c r="N76" s="13"/>
    </row>
    <row r="77" spans="1:14" ht="31.5" x14ac:dyDescent="0.25">
      <c r="A77" s="16"/>
      <c r="B77" s="16">
        <v>1036</v>
      </c>
      <c r="C77" s="19">
        <f t="shared" si="7"/>
        <v>324</v>
      </c>
      <c r="D77" s="19">
        <f t="shared" si="6"/>
        <v>180</v>
      </c>
      <c r="E77" s="19">
        <v>1</v>
      </c>
      <c r="F77" s="19">
        <v>0</v>
      </c>
      <c r="G77" s="19" t="s">
        <v>132</v>
      </c>
      <c r="H77" s="19">
        <v>324</v>
      </c>
      <c r="I77" s="19">
        <f t="shared" si="5"/>
        <v>180</v>
      </c>
      <c r="J77" s="19">
        <v>180</v>
      </c>
      <c r="K77" s="19">
        <v>0</v>
      </c>
      <c r="L77" s="19" t="s">
        <v>139</v>
      </c>
      <c r="M77" s="19" t="s">
        <v>186</v>
      </c>
      <c r="N77" s="13"/>
    </row>
    <row r="78" spans="1:14" ht="78.75" x14ac:dyDescent="0.25">
      <c r="A78" s="16"/>
      <c r="B78" s="16">
        <v>1003</v>
      </c>
      <c r="C78" s="19">
        <f t="shared" si="7"/>
        <v>3908</v>
      </c>
      <c r="D78" s="19">
        <f t="shared" si="6"/>
        <v>1775</v>
      </c>
      <c r="E78" s="19">
        <v>1</v>
      </c>
      <c r="F78" s="19">
        <v>0</v>
      </c>
      <c r="G78" s="19" t="s">
        <v>132</v>
      </c>
      <c r="H78" s="19">
        <v>3908</v>
      </c>
      <c r="I78" s="19">
        <f t="shared" si="5"/>
        <v>1775</v>
      </c>
      <c r="J78" s="19">
        <v>1775</v>
      </c>
      <c r="K78" s="19">
        <v>0</v>
      </c>
      <c r="L78" s="19" t="s">
        <v>139</v>
      </c>
      <c r="M78" s="19" t="s">
        <v>187</v>
      </c>
      <c r="N78" s="13"/>
    </row>
    <row r="79" spans="1:14" ht="94.5" x14ac:dyDescent="0.25">
      <c r="A79" s="16"/>
      <c r="B79" s="16">
        <v>1032</v>
      </c>
      <c r="C79" s="19">
        <f t="shared" si="7"/>
        <v>1224</v>
      </c>
      <c r="D79" s="19">
        <f t="shared" si="6"/>
        <v>2067</v>
      </c>
      <c r="E79" s="19">
        <v>1</v>
      </c>
      <c r="F79" s="19">
        <v>0</v>
      </c>
      <c r="G79" s="19" t="s">
        <v>132</v>
      </c>
      <c r="H79" s="19">
        <v>1224</v>
      </c>
      <c r="I79" s="19">
        <f t="shared" si="5"/>
        <v>2067</v>
      </c>
      <c r="J79" s="19">
        <v>2067</v>
      </c>
      <c r="K79" s="19">
        <v>0</v>
      </c>
      <c r="L79" s="19" t="s">
        <v>148</v>
      </c>
      <c r="M79" s="19" t="s">
        <v>188</v>
      </c>
      <c r="N79" s="13"/>
    </row>
    <row r="80" spans="1:14" ht="16.5" x14ac:dyDescent="0.25">
      <c r="A80" s="16"/>
      <c r="B80" s="16">
        <v>1020</v>
      </c>
      <c r="C80" s="19">
        <f t="shared" si="7"/>
        <v>1302</v>
      </c>
      <c r="D80" s="19">
        <f t="shared" si="6"/>
        <v>937</v>
      </c>
      <c r="E80" s="19">
        <v>1</v>
      </c>
      <c r="F80" s="19">
        <v>0</v>
      </c>
      <c r="G80" s="19" t="s">
        <v>132</v>
      </c>
      <c r="H80" s="19">
        <v>1302</v>
      </c>
      <c r="I80" s="19">
        <f t="shared" si="5"/>
        <v>937</v>
      </c>
      <c r="J80" s="19">
        <v>937</v>
      </c>
      <c r="K80" s="19">
        <v>0</v>
      </c>
      <c r="L80" s="19" t="s">
        <v>148</v>
      </c>
      <c r="M80" s="19" t="s">
        <v>189</v>
      </c>
      <c r="N80" s="13"/>
    </row>
    <row r="81" spans="1:14" ht="31.5" x14ac:dyDescent="0.25">
      <c r="A81" s="16"/>
      <c r="B81" s="16">
        <v>1026</v>
      </c>
      <c r="C81" s="19">
        <f t="shared" si="7"/>
        <v>131.5</v>
      </c>
      <c r="D81" s="19">
        <f t="shared" si="6"/>
        <v>115.5</v>
      </c>
      <c r="E81" s="19">
        <v>2</v>
      </c>
      <c r="F81" s="19">
        <v>0</v>
      </c>
      <c r="G81" s="19" t="s">
        <v>132</v>
      </c>
      <c r="H81" s="19">
        <v>263</v>
      </c>
      <c r="I81" s="19">
        <f t="shared" si="5"/>
        <v>231</v>
      </c>
      <c r="J81" s="19">
        <v>231</v>
      </c>
      <c r="K81" s="19">
        <v>0</v>
      </c>
      <c r="L81" s="19" t="s">
        <v>139</v>
      </c>
      <c r="M81" s="19" t="s">
        <v>190</v>
      </c>
      <c r="N81" s="13"/>
    </row>
    <row r="82" spans="1:14" ht="16.5" x14ac:dyDescent="0.25">
      <c r="A82" s="16"/>
      <c r="B82" s="16">
        <v>1028</v>
      </c>
      <c r="C82" s="19">
        <f t="shared" si="7"/>
        <v>811</v>
      </c>
      <c r="D82" s="19">
        <f t="shared" si="6"/>
        <v>521</v>
      </c>
      <c r="E82" s="19">
        <v>1</v>
      </c>
      <c r="F82" s="19">
        <v>0</v>
      </c>
      <c r="G82" s="19" t="s">
        <v>132</v>
      </c>
      <c r="H82" s="19">
        <v>811</v>
      </c>
      <c r="I82" s="19">
        <f t="shared" si="5"/>
        <v>521</v>
      </c>
      <c r="J82" s="19">
        <v>521</v>
      </c>
      <c r="K82" s="19">
        <v>0</v>
      </c>
      <c r="L82" s="19" t="s">
        <v>151</v>
      </c>
      <c r="M82" s="19" t="s">
        <v>191</v>
      </c>
      <c r="N82" s="13"/>
    </row>
    <row r="83" spans="1:14" ht="16.5" x14ac:dyDescent="0.25">
      <c r="A83" s="16"/>
      <c r="B83" s="16">
        <v>1100</v>
      </c>
      <c r="C83" s="19">
        <f t="shared" si="7"/>
        <v>4</v>
      </c>
      <c r="D83" s="19">
        <f t="shared" si="6"/>
        <v>2</v>
      </c>
      <c r="E83" s="19">
        <v>1</v>
      </c>
      <c r="F83" s="19">
        <v>0</v>
      </c>
      <c r="G83" s="19" t="s">
        <v>132</v>
      </c>
      <c r="H83" s="19">
        <v>4</v>
      </c>
      <c r="I83" s="19">
        <f t="shared" si="5"/>
        <v>2</v>
      </c>
      <c r="J83" s="19">
        <v>2</v>
      </c>
      <c r="K83" s="19">
        <v>0</v>
      </c>
      <c r="L83" s="19" t="s">
        <v>139</v>
      </c>
      <c r="M83" s="19" t="s">
        <v>179</v>
      </c>
      <c r="N83" s="13"/>
    </row>
    <row r="84" spans="1:14" ht="47.25" x14ac:dyDescent="0.25">
      <c r="A84" s="16"/>
      <c r="B84" s="16">
        <v>1131</v>
      </c>
      <c r="C84" s="19">
        <f t="shared" si="7"/>
        <v>766</v>
      </c>
      <c r="D84" s="19">
        <f t="shared" si="6"/>
        <v>424</v>
      </c>
      <c r="E84" s="19">
        <v>1</v>
      </c>
      <c r="F84" s="19">
        <v>0</v>
      </c>
      <c r="G84" s="19" t="s">
        <v>132</v>
      </c>
      <c r="H84" s="19">
        <v>766</v>
      </c>
      <c r="I84" s="19">
        <f t="shared" si="5"/>
        <v>424</v>
      </c>
      <c r="J84" s="19">
        <v>424</v>
      </c>
      <c r="K84" s="19">
        <v>0</v>
      </c>
      <c r="L84" s="19" t="s">
        <v>148</v>
      </c>
      <c r="M84" s="19" t="s">
        <v>192</v>
      </c>
      <c r="N84" s="13"/>
    </row>
    <row r="85" spans="1:14" ht="63" x14ac:dyDescent="0.25">
      <c r="A85" s="16"/>
      <c r="B85" s="16">
        <v>1013</v>
      </c>
      <c r="C85" s="19">
        <f t="shared" si="7"/>
        <v>917</v>
      </c>
      <c r="D85" s="19">
        <f t="shared" si="6"/>
        <v>357</v>
      </c>
      <c r="E85" s="19">
        <v>2</v>
      </c>
      <c r="F85" s="19">
        <v>0</v>
      </c>
      <c r="G85" s="19" t="s">
        <v>132</v>
      </c>
      <c r="H85" s="19">
        <v>1834</v>
      </c>
      <c r="I85" s="19">
        <f t="shared" si="5"/>
        <v>714</v>
      </c>
      <c r="J85" s="19">
        <v>714</v>
      </c>
      <c r="K85" s="19">
        <v>0</v>
      </c>
      <c r="L85" s="19" t="s">
        <v>139</v>
      </c>
      <c r="M85" s="19" t="s">
        <v>193</v>
      </c>
      <c r="N85" s="13"/>
    </row>
    <row r="86" spans="1:14" ht="47.25" x14ac:dyDescent="0.25">
      <c r="A86" s="16"/>
      <c r="B86" s="16">
        <v>1016</v>
      </c>
      <c r="C86" s="19">
        <f t="shared" si="7"/>
        <v>1126</v>
      </c>
      <c r="D86" s="19">
        <f t="shared" si="6"/>
        <v>996.5</v>
      </c>
      <c r="E86" s="19">
        <v>2</v>
      </c>
      <c r="F86" s="19">
        <v>0</v>
      </c>
      <c r="G86" s="19" t="s">
        <v>132</v>
      </c>
      <c r="H86" s="19">
        <v>2252</v>
      </c>
      <c r="I86" s="19">
        <f t="shared" si="5"/>
        <v>1993</v>
      </c>
      <c r="J86" s="19">
        <v>1993</v>
      </c>
      <c r="K86" s="19">
        <v>0</v>
      </c>
      <c r="L86" s="19" t="s">
        <v>148</v>
      </c>
      <c r="M86" s="19" t="s">
        <v>194</v>
      </c>
      <c r="N86" s="13"/>
    </row>
    <row r="87" spans="1:14" ht="16.5" x14ac:dyDescent="0.25">
      <c r="A87" s="16"/>
      <c r="B87" s="16">
        <v>1062</v>
      </c>
      <c r="C87" s="19">
        <f t="shared" si="7"/>
        <v>3</v>
      </c>
      <c r="D87" s="19">
        <f t="shared" si="6"/>
        <v>4</v>
      </c>
      <c r="E87" s="19">
        <v>1</v>
      </c>
      <c r="F87" s="19">
        <v>0</v>
      </c>
      <c r="G87" s="19" t="s">
        <v>132</v>
      </c>
      <c r="H87" s="19">
        <v>3</v>
      </c>
      <c r="I87" s="19">
        <f t="shared" si="5"/>
        <v>4</v>
      </c>
      <c r="J87" s="19">
        <v>4</v>
      </c>
      <c r="K87" s="19">
        <v>0</v>
      </c>
      <c r="L87" s="19" t="s">
        <v>143</v>
      </c>
      <c r="M87" s="19" t="s">
        <v>195</v>
      </c>
      <c r="N87" s="13"/>
    </row>
    <row r="88" spans="1:14" ht="31.5" x14ac:dyDescent="0.25">
      <c r="A88" s="16"/>
      <c r="B88" s="16">
        <v>1065</v>
      </c>
      <c r="C88" s="19">
        <f t="shared" si="7"/>
        <v>49</v>
      </c>
      <c r="D88" s="19">
        <f t="shared" si="6"/>
        <v>56</v>
      </c>
      <c r="E88" s="19">
        <v>1</v>
      </c>
      <c r="F88" s="19">
        <v>0</v>
      </c>
      <c r="G88" s="19" t="s">
        <v>132</v>
      </c>
      <c r="H88" s="19">
        <v>49</v>
      </c>
      <c r="I88" s="19">
        <f t="shared" si="5"/>
        <v>56</v>
      </c>
      <c r="J88" s="19">
        <v>56</v>
      </c>
      <c r="K88" s="19">
        <v>0</v>
      </c>
      <c r="L88" s="19" t="s">
        <v>143</v>
      </c>
      <c r="M88" s="19" t="s">
        <v>196</v>
      </c>
      <c r="N88" s="13"/>
    </row>
    <row r="89" spans="1:14" ht="16.5" x14ac:dyDescent="0.25">
      <c r="A89" s="16"/>
      <c r="B89" s="16">
        <v>1096</v>
      </c>
      <c r="C89" s="19">
        <f t="shared" si="7"/>
        <v>5</v>
      </c>
      <c r="D89" s="19">
        <f t="shared" si="6"/>
        <v>0</v>
      </c>
      <c r="E89" s="19">
        <v>1</v>
      </c>
      <c r="F89" s="19">
        <v>0</v>
      </c>
      <c r="G89" s="19" t="s">
        <v>132</v>
      </c>
      <c r="H89" s="19">
        <v>5</v>
      </c>
      <c r="I89" s="19">
        <f t="shared" si="5"/>
        <v>0</v>
      </c>
      <c r="J89" s="19"/>
      <c r="K89" s="19">
        <v>0</v>
      </c>
      <c r="L89" s="19" t="s">
        <v>139</v>
      </c>
      <c r="M89" s="19" t="s">
        <v>176</v>
      </c>
      <c r="N89" s="5"/>
    </row>
    <row r="90" spans="1:14" ht="16.5" x14ac:dyDescent="0.25">
      <c r="A90" s="16"/>
      <c r="B90" s="16">
        <v>1143</v>
      </c>
      <c r="C90" s="19">
        <f t="shared" si="7"/>
        <v>118</v>
      </c>
      <c r="D90" s="19">
        <f t="shared" si="6"/>
        <v>41</v>
      </c>
      <c r="E90" s="19">
        <v>1</v>
      </c>
      <c r="F90" s="19">
        <v>0</v>
      </c>
      <c r="G90" s="19" t="s">
        <v>132</v>
      </c>
      <c r="H90" s="19">
        <v>118</v>
      </c>
      <c r="I90" s="19">
        <f t="shared" si="5"/>
        <v>41</v>
      </c>
      <c r="J90" s="19">
        <v>41</v>
      </c>
      <c r="K90" s="19">
        <v>0</v>
      </c>
      <c r="L90" s="19" t="s">
        <v>139</v>
      </c>
      <c r="M90" s="19" t="s">
        <v>176</v>
      </c>
      <c r="N90" s="5"/>
    </row>
    <row r="91" spans="1:14" ht="78.75" x14ac:dyDescent="0.25">
      <c r="A91" s="16"/>
      <c r="B91" s="16">
        <v>1007</v>
      </c>
      <c r="C91" s="19">
        <f t="shared" si="7"/>
        <v>91.8</v>
      </c>
      <c r="D91" s="19">
        <f t="shared" si="6"/>
        <v>21.4</v>
      </c>
      <c r="E91" s="19">
        <v>5</v>
      </c>
      <c r="F91" s="19">
        <v>0</v>
      </c>
      <c r="G91" s="19" t="s">
        <v>132</v>
      </c>
      <c r="H91" s="19">
        <v>459</v>
      </c>
      <c r="I91" s="19">
        <f t="shared" si="5"/>
        <v>107</v>
      </c>
      <c r="J91" s="19">
        <v>106</v>
      </c>
      <c r="K91" s="19">
        <v>1</v>
      </c>
      <c r="L91" s="19" t="s">
        <v>141</v>
      </c>
      <c r="M91" s="19" t="s">
        <v>197</v>
      </c>
      <c r="N91" s="5"/>
    </row>
    <row r="92" spans="1:14" ht="31.5" x14ac:dyDescent="0.25">
      <c r="A92" s="16"/>
      <c r="B92" s="16">
        <v>1054</v>
      </c>
      <c r="C92" s="19">
        <f t="shared" si="7"/>
        <v>99</v>
      </c>
      <c r="D92" s="19">
        <f t="shared" si="6"/>
        <v>187</v>
      </c>
      <c r="E92" s="19">
        <v>1</v>
      </c>
      <c r="F92" s="19">
        <v>0</v>
      </c>
      <c r="G92" s="19" t="s">
        <v>132</v>
      </c>
      <c r="H92" s="19">
        <v>99</v>
      </c>
      <c r="I92" s="19">
        <f>SUM(J92, K92)</f>
        <v>187</v>
      </c>
      <c r="J92" s="19">
        <v>187</v>
      </c>
      <c r="K92" s="19">
        <v>0</v>
      </c>
      <c r="L92" s="19" t="s">
        <v>198</v>
      </c>
      <c r="M92" s="19" t="s">
        <v>199</v>
      </c>
      <c r="N92" s="5"/>
    </row>
    <row r="93" spans="1:14" ht="16.5" x14ac:dyDescent="0.25">
      <c r="A93" s="16"/>
      <c r="B93" s="16">
        <v>1158</v>
      </c>
      <c r="C93" s="19">
        <f t="shared" si="7"/>
        <v>378</v>
      </c>
      <c r="D93" s="19">
        <f t="shared" si="6"/>
        <v>156</v>
      </c>
      <c r="E93" s="19">
        <v>1</v>
      </c>
      <c r="F93" s="19">
        <v>0</v>
      </c>
      <c r="G93" s="19" t="s">
        <v>132</v>
      </c>
      <c r="H93" s="19">
        <v>378</v>
      </c>
      <c r="I93" s="19">
        <f>SUM(J93, K93)</f>
        <v>156</v>
      </c>
      <c r="J93" s="19">
        <v>156</v>
      </c>
      <c r="K93" s="19">
        <v>0</v>
      </c>
      <c r="L93" s="19" t="s">
        <v>141</v>
      </c>
      <c r="M93" s="19" t="s">
        <v>200</v>
      </c>
      <c r="N93" s="5"/>
    </row>
    <row r="94" spans="1:14" ht="31.5" x14ac:dyDescent="0.25">
      <c r="A94" s="16"/>
      <c r="B94" s="16">
        <v>1061</v>
      </c>
      <c r="C94" s="19">
        <f t="shared" si="7"/>
        <v>13</v>
      </c>
      <c r="D94" s="19">
        <f t="shared" si="6"/>
        <v>6</v>
      </c>
      <c r="E94" s="19">
        <v>1</v>
      </c>
      <c r="F94" s="19">
        <v>0</v>
      </c>
      <c r="G94" s="19" t="s">
        <v>132</v>
      </c>
      <c r="H94" s="19">
        <v>13</v>
      </c>
      <c r="I94" s="19">
        <f t="shared" si="5"/>
        <v>6</v>
      </c>
      <c r="J94" s="19">
        <v>6</v>
      </c>
      <c r="K94" s="19">
        <v>0</v>
      </c>
      <c r="L94" s="19" t="s">
        <v>139</v>
      </c>
      <c r="M94" s="19" t="s">
        <v>201</v>
      </c>
      <c r="N94" s="5"/>
    </row>
    <row r="95" spans="1:14" ht="78.75" x14ac:dyDescent="0.25">
      <c r="A95" s="16"/>
      <c r="B95" s="19" t="s">
        <v>202</v>
      </c>
      <c r="C95" s="20">
        <f>H95/E95</f>
        <v>1972.6423529411766</v>
      </c>
      <c r="D95" s="20">
        <f>I95/E95</f>
        <v>2132.3835294117648</v>
      </c>
      <c r="E95" s="20">
        <f>SUM(E4:E94)</f>
        <v>425</v>
      </c>
      <c r="F95" s="19">
        <f>SUM(F4:F94)</f>
        <v>14</v>
      </c>
      <c r="G95" s="19" t="s">
        <v>35</v>
      </c>
      <c r="H95" s="20">
        <f>SUM(H4:H94)</f>
        <v>838373</v>
      </c>
      <c r="I95" s="20">
        <f>SUM(I4:I94)</f>
        <v>906263</v>
      </c>
      <c r="J95" s="20">
        <f>SUM(J4:J94)</f>
        <v>906227</v>
      </c>
      <c r="K95" s="20">
        <f>SUM(K4:K94)</f>
        <v>36</v>
      </c>
      <c r="L95" s="19" t="s">
        <v>35</v>
      </c>
      <c r="M95" s="19" t="s">
        <v>35</v>
      </c>
      <c r="N95" s="5"/>
    </row>
    <row r="102" spans="3:5" x14ac:dyDescent="0.25">
      <c r="C102" s="1"/>
    </row>
    <row r="103" spans="3:5" x14ac:dyDescent="0.25">
      <c r="C103" s="1"/>
    </row>
    <row r="104" spans="3:5" x14ac:dyDescent="0.25">
      <c r="C104" s="1"/>
      <c r="E104" s="27"/>
    </row>
    <row r="106" spans="3:5" x14ac:dyDescent="0.25">
      <c r="C106" s="1"/>
      <c r="E106" s="27"/>
    </row>
  </sheetData>
  <phoneticPr fontId="11" type="noConversion"/>
  <conditionalFormatting sqref="A3:B3 E3:XFD3">
    <cfRule type="containsText" dxfId="0" priority="1" operator="containsText" text="Calculated">
      <formula>NOT(ISERROR(SEARCH("Calculated",A3)))</formula>
    </cfRule>
  </conditionalFormatting>
  <printOptions horizontalCentered="1"/>
  <pageMargins left="0.25" right="0.25" top="0.75" bottom="0.75" header="0.3" footer="0.3"/>
  <pageSetup paperSize="3" scale="47" fitToHeight="0"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E29FB-A69F-4369-8C0C-D3C08CE8C4C0}">
  <sheetPr>
    <pageSetUpPr fitToPage="1"/>
  </sheetPr>
  <dimension ref="B1:B8"/>
  <sheetViews>
    <sheetView workbookViewId="0">
      <selection activeCell="B1" sqref="B1:B8"/>
    </sheetView>
  </sheetViews>
  <sheetFormatPr defaultRowHeight="15" x14ac:dyDescent="0.25"/>
  <cols>
    <col min="2" max="2" width="104.5703125" customWidth="1"/>
  </cols>
  <sheetData>
    <row r="1" spans="2:2" ht="16.5" thickBot="1" x14ac:dyDescent="0.3">
      <c r="B1" s="3" t="s">
        <v>203</v>
      </c>
    </row>
    <row r="2" spans="2:2" ht="103.5" x14ac:dyDescent="0.25">
      <c r="B2" s="9" t="s">
        <v>204</v>
      </c>
    </row>
    <row r="4" spans="2:2" ht="16.5" thickBot="1" x14ac:dyDescent="0.3">
      <c r="B4" s="3" t="s">
        <v>205</v>
      </c>
    </row>
    <row r="5" spans="2:2" ht="155.25" x14ac:dyDescent="0.25">
      <c r="B5" s="9" t="s">
        <v>206</v>
      </c>
    </row>
    <row r="7" spans="2:2" ht="16.5" thickBot="1" x14ac:dyDescent="0.3">
      <c r="B7" s="3" t="s">
        <v>207</v>
      </c>
    </row>
    <row r="8" spans="2:2" ht="138" x14ac:dyDescent="0.25">
      <c r="B8" s="9" t="s">
        <v>208</v>
      </c>
    </row>
  </sheetData>
  <printOptions horizontalCentered="1"/>
  <pageMargins left="0.25" right="0.25" top="0.75" bottom="0.75" header="0.3" footer="0.3"/>
  <pageSetup scale="99"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84D4-DB11-4839-B8E4-47F51D8EBAF8}">
  <dimension ref="B1:B40"/>
  <sheetViews>
    <sheetView workbookViewId="0">
      <selection activeCell="B3" sqref="B3:B15"/>
    </sheetView>
  </sheetViews>
  <sheetFormatPr defaultColWidth="8.7109375" defaultRowHeight="15.75" x14ac:dyDescent="0.25"/>
  <cols>
    <col min="1" max="1" width="8.7109375" style="1"/>
    <col min="2" max="2" width="148.28515625" style="6" customWidth="1"/>
    <col min="3" max="16384" width="8.7109375" style="1"/>
  </cols>
  <sheetData>
    <row r="1" spans="2:2" ht="17.25" x14ac:dyDescent="0.25">
      <c r="B1" s="10" t="s">
        <v>209</v>
      </c>
    </row>
    <row r="2" spans="2:2" ht="17.25" x14ac:dyDescent="0.25">
      <c r="B2" s="11" t="s">
        <v>210</v>
      </c>
    </row>
    <row r="3" spans="2:2" ht="17.25" x14ac:dyDescent="0.25">
      <c r="B3" s="11" t="s">
        <v>211</v>
      </c>
    </row>
    <row r="4" spans="2:2" ht="17.25" x14ac:dyDescent="0.25">
      <c r="B4" s="11" t="s">
        <v>212</v>
      </c>
    </row>
    <row r="5" spans="2:2" ht="34.5" x14ac:dyDescent="0.25">
      <c r="B5" s="11" t="s">
        <v>213</v>
      </c>
    </row>
    <row r="6" spans="2:2" ht="51.75" x14ac:dyDescent="0.25">
      <c r="B6" s="11" t="s">
        <v>214</v>
      </c>
    </row>
    <row r="7" spans="2:2" ht="34.5" x14ac:dyDescent="0.25">
      <c r="B7" s="11" t="s">
        <v>215</v>
      </c>
    </row>
    <row r="8" spans="2:2" ht="17.25" x14ac:dyDescent="0.25">
      <c r="B8" s="11" t="s">
        <v>216</v>
      </c>
    </row>
    <row r="9" spans="2:2" ht="17.25" x14ac:dyDescent="0.25">
      <c r="B9" s="11" t="s">
        <v>217</v>
      </c>
    </row>
    <row r="10" spans="2:2" ht="17.25" x14ac:dyDescent="0.25">
      <c r="B10" s="11" t="s">
        <v>218</v>
      </c>
    </row>
    <row r="11" spans="2:2" ht="17.25" x14ac:dyDescent="0.25">
      <c r="B11" s="11" t="s">
        <v>219</v>
      </c>
    </row>
    <row r="12" spans="2:2" ht="17.25" x14ac:dyDescent="0.25">
      <c r="B12" s="11" t="s">
        <v>220</v>
      </c>
    </row>
    <row r="13" spans="2:2" ht="34.5" x14ac:dyDescent="0.25">
      <c r="B13" s="11" t="s">
        <v>221</v>
      </c>
    </row>
    <row r="14" spans="2:2" ht="17.25" x14ac:dyDescent="0.25">
      <c r="B14" s="11" t="s">
        <v>222</v>
      </c>
    </row>
    <row r="15" spans="2:2" ht="17.25" x14ac:dyDescent="0.25">
      <c r="B15" s="11" t="s">
        <v>223</v>
      </c>
    </row>
    <row r="16" spans="2:2" ht="17.25" x14ac:dyDescent="0.25">
      <c r="B16" s="11" t="s">
        <v>224</v>
      </c>
    </row>
    <row r="17" spans="2:2" ht="17.25" x14ac:dyDescent="0.25">
      <c r="B17" s="11" t="s">
        <v>225</v>
      </c>
    </row>
    <row r="18" spans="2:2" ht="17.25" x14ac:dyDescent="0.25">
      <c r="B18" s="11" t="s">
        <v>226</v>
      </c>
    </row>
    <row r="19" spans="2:2" ht="51.75" x14ac:dyDescent="0.25">
      <c r="B19" s="11" t="s">
        <v>227</v>
      </c>
    </row>
    <row r="20" spans="2:2" ht="51.75" x14ac:dyDescent="0.25">
      <c r="B20" s="11" t="s">
        <v>228</v>
      </c>
    </row>
    <row r="21" spans="2:2" ht="43.5" customHeight="1" x14ac:dyDescent="0.25">
      <c r="B21" s="11" t="s">
        <v>229</v>
      </c>
    </row>
    <row r="22" spans="2:2" ht="17.25" x14ac:dyDescent="0.25">
      <c r="B22" s="11" t="s">
        <v>230</v>
      </c>
    </row>
    <row r="23" spans="2:2" ht="17.25" x14ac:dyDescent="0.25">
      <c r="B23" s="11" t="s">
        <v>231</v>
      </c>
    </row>
    <row r="24" spans="2:2" ht="17.25" x14ac:dyDescent="0.25">
      <c r="B24" s="11" t="s">
        <v>232</v>
      </c>
    </row>
    <row r="25" spans="2:2" ht="34.5" x14ac:dyDescent="0.25">
      <c r="B25" s="11" t="s">
        <v>233</v>
      </c>
    </row>
    <row r="26" spans="2:2" ht="17.25" x14ac:dyDescent="0.25">
      <c r="B26" s="11" t="s">
        <v>234</v>
      </c>
    </row>
    <row r="27" spans="2:2" ht="17.25" x14ac:dyDescent="0.25">
      <c r="B27" s="11" t="s">
        <v>235</v>
      </c>
    </row>
    <row r="28" spans="2:2" x14ac:dyDescent="0.25">
      <c r="B28" s="5"/>
    </row>
    <row r="29" spans="2:2" x14ac:dyDescent="0.25">
      <c r="B29" s="5"/>
    </row>
    <row r="30" spans="2:2" ht="33" x14ac:dyDescent="0.25">
      <c r="B30" s="12" t="s">
        <v>236</v>
      </c>
    </row>
    <row r="31" spans="2:2" ht="33.75" customHeight="1" x14ac:dyDescent="0.25">
      <c r="B31" s="12" t="s">
        <v>237</v>
      </c>
    </row>
    <row r="32" spans="2:2" ht="107.25" customHeight="1" x14ac:dyDescent="0.25">
      <c r="B32" s="12" t="s">
        <v>238</v>
      </c>
    </row>
    <row r="33" spans="2:2" ht="49.5" x14ac:dyDescent="0.25">
      <c r="B33" s="12" t="s">
        <v>239</v>
      </c>
    </row>
    <row r="34" spans="2:2" ht="93.75" customHeight="1" x14ac:dyDescent="0.25">
      <c r="B34" s="12" t="s">
        <v>240</v>
      </c>
    </row>
    <row r="35" spans="2:2" ht="16.5" x14ac:dyDescent="0.25">
      <c r="B35" s="12" t="s">
        <v>241</v>
      </c>
    </row>
    <row r="36" spans="2:2" ht="33" x14ac:dyDescent="0.25">
      <c r="B36" s="12" t="s">
        <v>242</v>
      </c>
    </row>
    <row r="37" spans="2:2" ht="66" x14ac:dyDescent="0.25">
      <c r="B37" s="12" t="s">
        <v>243</v>
      </c>
    </row>
    <row r="38" spans="2:2" ht="49.5" x14ac:dyDescent="0.25">
      <c r="B38" s="12" t="s">
        <v>244</v>
      </c>
    </row>
    <row r="39" spans="2:2" ht="80.25" customHeight="1" x14ac:dyDescent="0.25">
      <c r="B39" s="12" t="s">
        <v>245</v>
      </c>
    </row>
    <row r="40" spans="2:2" ht="93" customHeight="1" x14ac:dyDescent="0.25">
      <c r="B40" s="12" t="s">
        <v>246</v>
      </c>
    </row>
  </sheetData>
  <hyperlinks>
    <hyperlink ref="B36" r:id="rId1" location="_ftnref7" display="_ftnref7" xr:uid="{85EA38A4-408F-4E67-8DA5-55D804C73150}"/>
    <hyperlink ref="B35" r:id="rId2" location="_ftnref6" display="_ftnref6" xr:uid="{C96608CF-63BC-49BE-A134-3C5BE14D2509}"/>
    <hyperlink ref="B34" r:id="rId3" location="_ftnref5" display="_ftnref5" xr:uid="{5CCFDEA2-E214-4A22-B842-159B2E88C03B}"/>
    <hyperlink ref="B33" r:id="rId4" location="_ftnref4" display="_ftnref4" xr:uid="{95F339E6-AB10-4417-81EC-95A7C0EF4529}"/>
    <hyperlink ref="B7" location="_ftn2" display="_ftn2" xr:uid="{54FB25EC-ECF5-4D9F-8E39-81460939E42C}"/>
    <hyperlink ref="B6" location="_ftn1" display="_ftn1" xr:uid="{11CBDFB3-947C-452F-99F9-FA9616D73436}"/>
    <hyperlink ref="B25" location="_ftn11" display="_ftn11" xr:uid="{58BFA6F6-A71A-4FE9-A7E0-FAAE052D5888}"/>
    <hyperlink ref="B23" location="_ftn10" display="_ftn10" xr:uid="{9B9AEA41-58AE-47D5-86EA-F6DBC64F0049}"/>
    <hyperlink ref="B22" location="_ftn9" display="_ftn9" xr:uid="{B525B826-97F7-499C-9802-064E22876E64}"/>
    <hyperlink ref="B21" location="_ftn8" display="_ftn8" xr:uid="{AC56C81F-FCFE-4ED4-96C6-CE89FAA32D62}"/>
    <hyperlink ref="B18" r:id="rId5" location="_ftn7" display="_ftn7" xr:uid="{0122FD61-A15D-4F29-B88F-EB64A4EB3FDF}"/>
    <hyperlink ref="B17" r:id="rId6" location="_ftn6" display="_ftn6" xr:uid="{8FE7122C-BFC3-4A6A-B352-CDA8F78A3AA2}"/>
    <hyperlink ref="B16" r:id="rId7" location="_ftn5" display="_ftn5" xr:uid="{4DAC011F-CB70-4796-8C01-9C3FC5492097}"/>
    <hyperlink ref="B15" r:id="rId8" location="_ftn4" display="_ftn4" xr:uid="{B5A14A67-4976-48CC-AEA9-BF8216165A9B}"/>
    <hyperlink ref="B14" location="_ftn3" display="_ftn3" xr:uid="{D0EC635F-1A5D-4CCB-AA45-F565D9F64C3D}"/>
  </hyperlinks>
  <printOptions horizontalCentered="1"/>
  <pageMargins left="0.25" right="0.25" top="0.75" bottom="0.75" header="0.3" footer="0.3"/>
  <pageSetup fitToWidth="0" fitToHeight="0" orientation="landscape" r:id="rId9"/>
  <customProperties>
    <customPr name="_pios_id" r:id="rId10"/>
  </customProperties>
  <drawing r:id="rId11"/>
  <legacy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3687-FAD5-41EF-91FD-0407553BB022}">
  <dimension ref="A1:C7"/>
  <sheetViews>
    <sheetView workbookViewId="0">
      <selection activeCell="F6" sqref="F6"/>
    </sheetView>
  </sheetViews>
  <sheetFormatPr defaultColWidth="8.7109375" defaultRowHeight="15.75" x14ac:dyDescent="0.25"/>
  <cols>
    <col min="1" max="1" width="20.28515625" style="6" customWidth="1"/>
    <col min="2" max="2" width="26.140625" style="6" customWidth="1"/>
    <col min="3" max="3" width="43.7109375" style="6" customWidth="1"/>
    <col min="4" max="16384" width="8.7109375" style="6"/>
  </cols>
  <sheetData>
    <row r="1" spans="1:3" ht="17.25" thickBot="1" x14ac:dyDescent="0.3">
      <c r="A1" s="29" t="s">
        <v>69</v>
      </c>
      <c r="B1" s="7" t="s">
        <v>247</v>
      </c>
      <c r="C1" s="7" t="s">
        <v>119</v>
      </c>
    </row>
    <row r="2" spans="1:3" ht="16.5" thickBot="1" x14ac:dyDescent="0.3">
      <c r="A2" s="30" t="s">
        <v>82</v>
      </c>
      <c r="B2" s="2" t="s">
        <v>248</v>
      </c>
      <c r="C2" s="2" t="s">
        <v>249</v>
      </c>
    </row>
    <row r="3" spans="1:3" ht="16.5" thickBot="1" x14ac:dyDescent="0.3">
      <c r="A3" s="30" t="s">
        <v>82</v>
      </c>
      <c r="B3" s="2" t="s">
        <v>250</v>
      </c>
      <c r="C3" s="2" t="s">
        <v>251</v>
      </c>
    </row>
    <row r="4" spans="1:3" ht="48" thickBot="1" x14ac:dyDescent="0.3">
      <c r="A4" s="30" t="s">
        <v>82</v>
      </c>
      <c r="B4" s="2" t="s">
        <v>252</v>
      </c>
      <c r="C4" s="4" t="s">
        <v>253</v>
      </c>
    </row>
    <row r="5" spans="1:3" ht="16.5" thickBot="1" x14ac:dyDescent="0.3">
      <c r="A5" s="30" t="s">
        <v>82</v>
      </c>
      <c r="B5" s="2" t="s">
        <v>254</v>
      </c>
      <c r="C5" s="2" t="s">
        <v>255</v>
      </c>
    </row>
    <row r="6" spans="1:3" ht="181.5" customHeight="1" thickBot="1" x14ac:dyDescent="0.3">
      <c r="A6" s="30" t="s">
        <v>82</v>
      </c>
      <c r="B6" s="2" t="s">
        <v>256</v>
      </c>
      <c r="C6" s="2" t="s">
        <v>257</v>
      </c>
    </row>
    <row r="7" spans="1:3" ht="48" thickBot="1" x14ac:dyDescent="0.3">
      <c r="A7" s="30" t="s">
        <v>82</v>
      </c>
      <c r="B7" s="2" t="s">
        <v>258</v>
      </c>
      <c r="C7" s="2" t="s">
        <v>259</v>
      </c>
    </row>
  </sheetData>
  <printOptions horizontalCentered="1"/>
  <pageMargins left="0.25" right="0.25" top="0.75" bottom="0.75" header="0.3" footer="0.3"/>
  <pageSetup fitToWidth="0" fitToHeight="0" orientation="landscape"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ACB0A1DF4A7E45BBEC948F5F855B78" ma:contentTypeVersion="15" ma:contentTypeDescription="Create a new document." ma:contentTypeScope="" ma:versionID="771ed4ebf9e80bf153ef91b7a6912eb9">
  <xsd:schema xmlns:xsd="http://www.w3.org/2001/XMLSchema" xmlns:xs="http://www.w3.org/2001/XMLSchema" xmlns:p="http://schemas.microsoft.com/office/2006/metadata/properties" xmlns:ns2="dd7a9330-e4d1-4d3a-9f0a-edcc72e823ec" xmlns:ns3="f106d400-29c2-45d7-a0fd-a9c264a1d640" targetNamespace="http://schemas.microsoft.com/office/2006/metadata/properties" ma:root="true" ma:fieldsID="e649bb95bd0d7a9c711361ab879dfc9d" ns2:_="" ns3:_="">
    <xsd:import namespace="dd7a9330-e4d1-4d3a-9f0a-edcc72e823ec"/>
    <xsd:import namespace="f106d400-29c2-45d7-a0fd-a9c264a1d6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a9330-e4d1-4d3a-9f0a-edcc72e82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6d400-29c2-45d7-a0fd-a9c264a1d6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b71c3a-0ee3-4ab6-84d5-4ead41a4f1ed}" ma:internalName="TaxCatchAll" ma:showField="CatchAllData" ma:web="f106d400-29c2-45d7-a0fd-a9c264a1d6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d7a9330-e4d1-4d3a-9f0a-edcc72e823ec">
      <Terms xmlns="http://schemas.microsoft.com/office/infopath/2007/PartnerControls"/>
    </lcf76f155ced4ddcb4097134ff3c332f>
    <TaxCatchAll xmlns="f106d400-29c2-45d7-a0fd-a9c264a1d640" xsi:nil="true"/>
  </documentManagement>
</p:properties>
</file>

<file path=customXml/itemProps1.xml><?xml version="1.0" encoding="utf-8"?>
<ds:datastoreItem xmlns:ds="http://schemas.openxmlformats.org/officeDocument/2006/customXml" ds:itemID="{EA523A17-2DAB-4C3F-B690-16E0A2C0FD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7a9330-e4d1-4d3a-9f0a-edcc72e823ec"/>
    <ds:schemaRef ds:uri="f106d400-29c2-45d7-a0fd-a9c264a1d6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812FA9-FFF7-4CCF-A70F-4FCFEC54BC1F}">
  <ds:schemaRefs>
    <ds:schemaRef ds:uri="http://schemas.microsoft.com/sharepoint/v3/contenttype/forms"/>
  </ds:schemaRefs>
</ds:datastoreItem>
</file>

<file path=customXml/itemProps3.xml><?xml version="1.0" encoding="utf-8"?>
<ds:datastoreItem xmlns:ds="http://schemas.openxmlformats.org/officeDocument/2006/customXml" ds:itemID="{547C42D4-BCB5-4463-A8D6-CAE1AD86CFD9}">
  <ds:schemaRefs>
    <ds:schemaRef ds:uri="dd7a9330-e4d1-4d3a-9f0a-edcc72e823ec"/>
    <ds:schemaRef ds:uri="http://purl.org/dc/terms/"/>
    <ds:schemaRef ds:uri="http://purl.org/dc/elements/1.1/"/>
    <ds:schemaRef ds:uri="http://www.w3.org/XML/1998/namespace"/>
    <ds:schemaRef ds:uri="f106d400-29c2-45d7-a0fd-a9c264a1d640"/>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27</vt:i4>
      </vt:variant>
    </vt:vector>
  </HeadingPairs>
  <TitlesOfParts>
    <vt:vector size="33" baseType="lpstr">
      <vt:lpstr>Summary</vt:lpstr>
      <vt:lpstr>Costs by Operating District</vt:lpstr>
      <vt:lpstr>Pressure Districts</vt:lpstr>
      <vt:lpstr>Directions</vt:lpstr>
      <vt:lpstr>Definitions</vt:lpstr>
      <vt:lpstr>Definitions of Other Misc Costs</vt:lpstr>
      <vt:lpstr>'Costs by Operating District'!_ftn1</vt:lpstr>
      <vt:lpstr>Summary!_ftn1</vt:lpstr>
      <vt:lpstr>'Costs by Operating District'!_ftn2</vt:lpstr>
      <vt:lpstr>Summary!_ftn2</vt:lpstr>
      <vt:lpstr>Definitions!_ftn4</vt:lpstr>
      <vt:lpstr>Definitions!_ftn5</vt:lpstr>
      <vt:lpstr>Definitions!_ftn6</vt:lpstr>
      <vt:lpstr>Definitions!_ftn7</vt:lpstr>
      <vt:lpstr>'Costs by Operating District'!_ftnref1</vt:lpstr>
      <vt:lpstr>Summary!_ftnref1</vt:lpstr>
      <vt:lpstr>Definitions!_ftnref10</vt:lpstr>
      <vt:lpstr>Definitions!_ftnref11</vt:lpstr>
      <vt:lpstr>'Costs by Operating District'!_ftnref2</vt:lpstr>
      <vt:lpstr>Summary!_ftnref2</vt:lpstr>
      <vt:lpstr>Definitions!_ftnref3</vt:lpstr>
      <vt:lpstr>Definitions!_ftnref4</vt:lpstr>
      <vt:lpstr>Definitions!_ftnref5</vt:lpstr>
      <vt:lpstr>Definitions!_ftnref6</vt:lpstr>
      <vt:lpstr>Definitions!_ftnref7</vt:lpstr>
      <vt:lpstr>Definitions!_ftnref8</vt:lpstr>
      <vt:lpstr>Definitions!_ftnref9</vt:lpstr>
      <vt:lpstr>Directions!_Hlk206443901</vt:lpstr>
      <vt:lpstr>'Costs by Operating District'!Print_Area</vt:lpstr>
      <vt:lpstr>Definitions!Print_Area</vt:lpstr>
      <vt:lpstr>'Definitions of Other Misc Costs'!Print_Area</vt:lpstr>
      <vt:lpstr>Directions!Print_Area</vt:lpstr>
      <vt:lpstr>'Pressure Districts'!Print_Area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Hlavka, Eileen</dc:creator>
  <cp:keywords/>
  <dc:description/>
  <cp:lastModifiedBy>Pisaneschi, Robert</cp:lastModifiedBy>
  <cp:revision/>
  <cp:lastPrinted>2025-12-09T23:16:29Z</cp:lastPrinted>
  <dcterms:created xsi:type="dcterms:W3CDTF">2025-09-03T18:53:20Z</dcterms:created>
  <dcterms:modified xsi:type="dcterms:W3CDTF">2026-03-06T05:39:45Z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0x0101005CACB0A1DF4A7E45BBEC948F5F855B78</vt:lpwstr>
  </property>
  <property fmtid="{D5CDD505-2E9C-101B-9397-08002B2CF9AE}" pid="3" name="_dlc_DocIdItemGuid">
    <vt:lpwstr>e7860f5b-db6d-4bb1-a596-4fb0301cc0cc</vt:lpwstr>
  </property>
  <property fmtid="{D5CDD505-2E9C-101B-9397-08002B2CF9AE}" pid="4" name="MediaServiceImageTags">
    <vt:lpwstr/>
  </property>
  <property fmtid="{D5CDD505-2E9C-101B-9397-08002B2CF9AE}" pid="5" name="CofWorkbookId">
    <vt:lpwstr>98daf24b-49ef-4e00-b50f-9edc9fea14de</vt:lpwstr>
  </property>
</Properties>
</file>